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10" windowWidth="24600" windowHeight="11550" activeTab="1"/>
  </bookViews>
  <sheets>
    <sheet name="Dochody I półrocze 2017" sheetId="1" r:id="rId1"/>
    <sheet name="Wydatki I półrocze za 2017" sheetId="2" r:id="rId2"/>
    <sheet name="Arkusz3" sheetId="3" r:id="rId3"/>
  </sheets>
  <definedNames>
    <definedName name="_xlnm.Print_Area" localSheetId="0">'Dochody I półrocze 2017'!$A$1:$I$130</definedName>
    <definedName name="_xlnm.Print_Area" localSheetId="1">'Wydatki I półrocze za 2017'!$A$1:$D$37</definedName>
  </definedNames>
  <calcPr fullCalcOnLoad="1"/>
</workbook>
</file>

<file path=xl/sharedStrings.xml><?xml version="1.0" encoding="utf-8"?>
<sst xmlns="http://schemas.openxmlformats.org/spreadsheetml/2006/main" count="163" uniqueCount="141">
  <si>
    <t>Dział</t>
  </si>
  <si>
    <t>Rozdział</t>
  </si>
  <si>
    <t>Nazwa zadania</t>
  </si>
  <si>
    <t>Plan pierwotny</t>
  </si>
  <si>
    <t>Zmiana</t>
  </si>
  <si>
    <t>Uchwała zmieniająca</t>
  </si>
  <si>
    <t>Plan po zmianach</t>
  </si>
  <si>
    <t>600</t>
  </si>
  <si>
    <t>60014</t>
  </si>
  <si>
    <t>6207</t>
  </si>
  <si>
    <t>6290</t>
  </si>
  <si>
    <t>6300</t>
  </si>
  <si>
    <t>6430</t>
  </si>
  <si>
    <t>754</t>
  </si>
  <si>
    <t>75411</t>
  </si>
  <si>
    <t>758</t>
  </si>
  <si>
    <t>75802</t>
  </si>
  <si>
    <t>6180</t>
  </si>
  <si>
    <t>801</t>
  </si>
  <si>
    <t>80130</t>
  </si>
  <si>
    <t>6260</t>
  </si>
  <si>
    <t>853</t>
  </si>
  <si>
    <t>85395</t>
  </si>
  <si>
    <t>OGÓŁEM</t>
  </si>
  <si>
    <t>6050</t>
  </si>
  <si>
    <t>750</t>
  </si>
  <si>
    <t>75020</t>
  </si>
  <si>
    <t>851</t>
  </si>
  <si>
    <t>85111</t>
  </si>
  <si>
    <t>0770</t>
  </si>
  <si>
    <t>0870</t>
  </si>
  <si>
    <t>RAZEM</t>
  </si>
  <si>
    <t>Realizacja</t>
  </si>
  <si>
    <t>010</t>
  </si>
  <si>
    <t>Rezerwa ogólna</t>
  </si>
  <si>
    <t>85141</t>
  </si>
  <si>
    <t>6220</t>
  </si>
  <si>
    <t>6209</t>
  </si>
  <si>
    <t>80195</t>
  </si>
  <si>
    <t>80146</t>
  </si>
  <si>
    <t>6630</t>
  </si>
  <si>
    <t>01042</t>
  </si>
  <si>
    <t>Paragraf</t>
  </si>
  <si>
    <t>6410</t>
  </si>
  <si>
    <t>Budowa Jednostki Ratowniczo - Gaśniczej w Szprotawie - środki z Funduszu Wsparcia</t>
  </si>
  <si>
    <t xml:space="preserve">Budowa Jednostki Ratowniczo - Gaśniczej w Szprotawie </t>
  </si>
  <si>
    <t>Ciągnik rolniczy</t>
  </si>
  <si>
    <t>6669</t>
  </si>
  <si>
    <t>Dotacja dla samorządu województwa na realizację projektu "e-urząd"</t>
  </si>
  <si>
    <t>Przebudowa chodników w ciągu ulic Śląskiej i Buczka w Żaganiu</t>
  </si>
  <si>
    <t xml:space="preserve">DOCHODY MAJĄTKOWE W I PÓŁROCZU 2017 ROKU </t>
  </si>
  <si>
    <t>Remont drogi powiatowej 1065F,     Gmina Gozdnica - 240.000,00, Gmina Małomice - 450.000,00,  Gmina Wiejska Żagań - 450.000,00</t>
  </si>
  <si>
    <t>Remont drogi powiatowej 1065F</t>
  </si>
  <si>
    <t>0760</t>
  </si>
  <si>
    <t>Przebudowa mostu w ciągu drogi powiatowej 1064F w km 0+440 w m. Żagań na ul. Żelaznej</t>
  </si>
  <si>
    <t>Przebudowa warsztatów szkolnych w ZSZ w Szprotawie</t>
  </si>
  <si>
    <t>6257</t>
  </si>
  <si>
    <t>6259</t>
  </si>
  <si>
    <t>Modernizacja kształcenia zawodowego w powiecie żagańskim</t>
  </si>
  <si>
    <t>Zakup samochodu do patrolowania dróg</t>
  </si>
  <si>
    <t>Przebudowa skrzyżowania drogi powiatowej 1072F z drogą 1071F wraz z budową chodnika w m. Dzietrzychowice</t>
  </si>
  <si>
    <t>Przebudowa mostu w ciągu drogi powiatowej nr 1048F w m. Brzeźnica w kierunku Marcinów - projekt</t>
  </si>
  <si>
    <t>Przebudowa drogi powiatowej 1066F od km 0+000 do km 4+480 w m. Bożnów - PROW 2016-2018</t>
  </si>
  <si>
    <t>Przebudowa ulicy Kościelnej na odcinku od ulicy Słowackiego do ulicy Lipowej - dotacja dla Gminy Małomice</t>
  </si>
  <si>
    <t>Przebudowa drogi gminnej w m. Łozy - dotacja dla Gminy Wiejskiej Żagań</t>
  </si>
  <si>
    <t>Przebudowadróg gminnych nr 100924F, 100926F, 100917F w m. Gozdnica - dotacja dla Gminy Gozdnica</t>
  </si>
  <si>
    <t xml:space="preserve">Kompleksowa modernizacja danych ewidencji gruntów i budynków realizowany przez Związek Powiatów Lubuskich - wkład własny </t>
  </si>
  <si>
    <t>Drukarka sieciowa</t>
  </si>
  <si>
    <t>Budowa Jednostki Ratowniczo - Gaśniczej w Szprotawie</t>
  </si>
  <si>
    <t>ZSTiL Żagań - zakup kserokopiarki</t>
  </si>
  <si>
    <t>Zakup karetek dla 105 Kresowego Szpitala Wojskowego w Żarach</t>
  </si>
  <si>
    <t>PUP - samochód służbowy</t>
  </si>
  <si>
    <t>Uchwała RP nr XXII.1.2017 z dnia 26.01.2017 (-1.140.000,00)</t>
  </si>
  <si>
    <t>Uchwała RP nr XXII.1.2017 z dnia 26.01.2017 (-1.498.000,00)</t>
  </si>
  <si>
    <t>Przebudowa drogi dojazdowej do gruntów rolnych ul. Polna w m. Wymiarki</t>
  </si>
  <si>
    <t>Dotacja dla OSP Lubiechów na zakup używanego pojazdu pożarniczego</t>
  </si>
  <si>
    <t>01004</t>
  </si>
  <si>
    <t>Przebudowa drogi dojazdowej do gruntów rolnych ul. Polna w m. Wymiarki - dotacja z samorządu województwa</t>
  </si>
  <si>
    <t>Przebudowa mostu w ciągu drogi powiatowej 1048F w m. Brzeźnica w kierunku na Marcinów -  Gmina Brzeźnica</t>
  </si>
  <si>
    <t>Przebudowa drogi dojazdowej do gruntów rolnych ul. Polna w m. Wymiarki - Gmina Wymiarki</t>
  </si>
  <si>
    <t>Uchwała RP nr XXIV.1.2017 z dnia 31.03.2017 (+180.000,00)</t>
  </si>
  <si>
    <t>Uchwała RP nr XXII.1.2017 z dnia 26.01.2017 (+482,00)                                   Uchwała RP nr XXIV.1.2017 z dnia 31.03.2017 (-279.971,00)</t>
  </si>
  <si>
    <t>Uchwała RP nr XXII.1.2017 z dnia 26.01.2017 (+48,00)                                   Uchwała RP nr XXIV.1.2017 z dnia 31.03.2017 (-27.204,00)</t>
  </si>
  <si>
    <t>Uchwała RP nr XXIV.1.2017 z dnia 31.03.2017 (+6.034,00)</t>
  </si>
  <si>
    <t>Uchwała RP nr XXIV.1.2017 z dnia 31.03.2017 (+62.102,00)</t>
  </si>
  <si>
    <t>Uchwała RP nr XXV.1.2017 z dnia 27.04.2017 (+160.000,00)</t>
  </si>
  <si>
    <t>Uchwała RP nr XXIV.1.2017 z dnia 31.03.2017 (+100.000,00)                                                                   Uchwała RP nr XXV.1.2017 z dnia 27.04.2017 (-100.000,00)</t>
  </si>
  <si>
    <t>Uchwała RP nr XXV.1.2017 z dnia 27.04.2017 (+300.000,00)</t>
  </si>
  <si>
    <t>Budowa siedziby Komisariatu Policji w Iłowej - dokumentacja</t>
  </si>
  <si>
    <t>Zakup samochodu służbowego dla Komisariatu Policji w Szprotawie</t>
  </si>
  <si>
    <t>Aparat DIGI TRACK BIOFEEDBECK dla PPP Żzagań</t>
  </si>
  <si>
    <t>Przebudowa drogi powiatowej nr 1056F (Szprotawa - Zimna Brzeźnica)</t>
  </si>
  <si>
    <t>Zakup 2 bieżni elektrycznych dla KPPSP</t>
  </si>
  <si>
    <t>Uchwała RP nr XXVI.3.2017 z dnia 26.05.2017 (+14.000,00)</t>
  </si>
  <si>
    <t>Dotacja dla OSP Jabłonów na zakup używanego pojazdu pożarniczego</t>
  </si>
  <si>
    <t xml:space="preserve">WYKAZ INWESTYCJI ZAPLANOWANYCH 2017 ROKU </t>
  </si>
  <si>
    <t>Lp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</si>
  <si>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</si>
  <si>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</si>
  <si>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</si>
  <si>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</si>
  <si>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</si>
  <si>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</si>
  <si>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</si>
  <si>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</si>
  <si>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</si>
  <si>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</si>
  <si>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</si>
  <si>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</si>
  <si>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</si>
  <si>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</si>
  <si>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</si>
  <si>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</si>
  <si>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</si>
  <si>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</si>
  <si>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</si>
  <si>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</si>
  <si>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</si>
  <si>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</si>
  <si>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</si>
  <si>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</si>
  <si>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</si>
  <si>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</si>
  <si>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</si>
  <si>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</si>
  <si>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</si>
  <si>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</si>
  <si>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</si>
  <si>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</si>
  <si>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10.000,00 - dofinansowanie z Gminy Brzeźnica</t>
  </si>
  <si>
    <t>Źródła finansowania</t>
  </si>
  <si>
    <t>838.000,00 - dofinansowanie z Ministerstwa Finansów</t>
  </si>
  <si>
    <t>180.000,00 - dofinansowanie z Gminy Wymiarki,                                    160.000,00 - dotacja z samorządu województwa</t>
  </si>
  <si>
    <t>Środki z Funduszu Wsparcia Straży Pożarnej</t>
  </si>
  <si>
    <t>Dotacja z LUW w Gorzowie Wlkp</t>
  </si>
  <si>
    <t>Dotacja ze środków PROW</t>
  </si>
  <si>
    <t>Dotacja z budżetu państwa</t>
  </si>
  <si>
    <t>6.034,00 - Dotacja z budżetu państwa</t>
  </si>
  <si>
    <t>Dotacja ze srodków UE</t>
  </si>
  <si>
    <t>Wykonanie zaleceń po przeglądzie budynku w Szprotawie</t>
  </si>
  <si>
    <t>Modernizacja instalacji kanalizacyjnej w budynku przy ul. Dworcowej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</si>
</sst>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imes New Roman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 horizontal="left"/>
    </xf>
    <xf numFmtId="49" fontId="46" fillId="0" borderId="0" xfId="0" applyNumberFormat="1" applyFont="1" applyAlignment="1">
      <alignment horizontal="center"/>
    </xf>
    <xf numFmtId="4" fontId="46" fillId="0" borderId="0" xfId="0" applyNumberFormat="1" applyFont="1" applyAlignment="1">
      <alignment/>
    </xf>
    <xf numFmtId="49" fontId="46" fillId="0" borderId="0" xfId="0" applyNumberFormat="1" applyFont="1" applyAlignment="1">
      <alignment/>
    </xf>
    <xf numFmtId="49" fontId="47" fillId="0" borderId="0" xfId="0" applyNumberFormat="1" applyFont="1" applyAlignment="1">
      <alignment horizontal="center" vertical="center" wrapText="1"/>
    </xf>
    <xf numFmtId="49" fontId="47" fillId="0" borderId="0" xfId="0" applyNumberFormat="1" applyFont="1" applyAlignment="1">
      <alignment horizontal="left" vertical="center" wrapText="1"/>
    </xf>
    <xf numFmtId="4" fontId="47" fillId="0" borderId="0" xfId="0" applyNumberFormat="1" applyFont="1" applyAlignment="1">
      <alignment vertical="center" wrapText="1"/>
    </xf>
    <xf numFmtId="49" fontId="47" fillId="0" borderId="0" xfId="0" applyNumberFormat="1" applyFont="1" applyAlignment="1">
      <alignment vertical="center" wrapText="1"/>
    </xf>
    <xf numFmtId="0" fontId="47" fillId="0" borderId="0" xfId="0" applyFont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49" fontId="47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left"/>
    </xf>
    <xf numFmtId="4" fontId="47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9" fontId="48" fillId="0" borderId="0" xfId="0" applyNumberFormat="1" applyFont="1" applyAlignment="1">
      <alignment horizontal="left"/>
    </xf>
    <xf numFmtId="49" fontId="49" fillId="0" borderId="10" xfId="0" applyNumberFormat="1" applyFont="1" applyBorder="1" applyAlignment="1">
      <alignment vertical="center" wrapText="1"/>
    </xf>
    <xf numFmtId="49" fontId="50" fillId="0" borderId="10" xfId="0" applyNumberFormat="1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vertical="center" wrapText="1"/>
    </xf>
    <xf numFmtId="1" fontId="47" fillId="0" borderId="0" xfId="0" applyNumberFormat="1" applyFont="1" applyAlignment="1">
      <alignment horizontal="center" vertical="center" wrapText="1"/>
    </xf>
    <xf numFmtId="4" fontId="46" fillId="0" borderId="0" xfId="0" applyNumberFormat="1" applyFont="1" applyAlignment="1">
      <alignment vertical="center" wrapText="1"/>
    </xf>
    <xf numFmtId="4" fontId="46" fillId="33" borderId="10" xfId="0" applyNumberFormat="1" applyFont="1" applyFill="1" applyBorder="1" applyAlignment="1">
      <alignment vertical="center" wrapText="1"/>
    </xf>
    <xf numFmtId="4" fontId="46" fillId="0" borderId="10" xfId="0" applyNumberFormat="1" applyFont="1" applyBorder="1" applyAlignment="1">
      <alignment vertical="center" wrapText="1"/>
    </xf>
    <xf numFmtId="4" fontId="47" fillId="0" borderId="10" xfId="0" applyNumberFormat="1" applyFont="1" applyBorder="1" applyAlignment="1">
      <alignment vertical="center" wrapText="1"/>
    </xf>
    <xf numFmtId="4" fontId="47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164" fontId="47" fillId="0" borderId="0" xfId="0" applyNumberFormat="1" applyFont="1" applyAlignment="1">
      <alignment vertical="center" wrapText="1"/>
    </xf>
    <xf numFmtId="4" fontId="47" fillId="0" borderId="11" xfId="0" applyNumberFormat="1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4" fontId="47" fillId="0" borderId="0" xfId="0" applyNumberFormat="1" applyFont="1" applyAlignment="1">
      <alignment horizontal="center" vertical="center" wrapText="1"/>
    </xf>
    <xf numFmtId="4" fontId="47" fillId="0" borderId="0" xfId="0" applyNumberFormat="1" applyFont="1" applyFill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" fontId="51" fillId="0" borderId="10" xfId="0" applyNumberFormat="1" applyFont="1" applyBorder="1" applyAlignment="1">
      <alignment vertical="center" wrapText="1"/>
    </xf>
    <xf numFmtId="49" fontId="51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47" fillId="0" borderId="0" xfId="0" applyNumberFormat="1" applyFont="1" applyFill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49" fontId="46" fillId="0" borderId="10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zoomScalePageLayoutView="0" workbookViewId="0" topLeftCell="A4">
      <pane ySplit="810" topLeftCell="A63" activePane="bottomLeft" state="split"/>
      <selection pane="topLeft" activeCell="A4" sqref="A1:IV16384"/>
      <selection pane="bottomLeft" activeCell="H115" sqref="H115"/>
    </sheetView>
  </sheetViews>
  <sheetFormatPr defaultColWidth="8.796875" defaultRowHeight="14.25"/>
  <cols>
    <col min="1" max="1" width="3.8984375" style="18" customWidth="1"/>
    <col min="2" max="2" width="6.19921875" style="18" customWidth="1"/>
    <col min="3" max="3" width="6.3984375" style="18" customWidth="1"/>
    <col min="4" max="4" width="47.8984375" style="19" customWidth="1"/>
    <col min="5" max="5" width="11.69921875" style="20" customWidth="1"/>
    <col min="6" max="6" width="12.09765625" style="20" customWidth="1"/>
    <col min="7" max="7" width="11.59765625" style="20" customWidth="1"/>
    <col min="8" max="8" width="12.69921875" style="20" customWidth="1"/>
    <col min="9" max="9" width="38.59765625" style="21" customWidth="1"/>
    <col min="10" max="16384" width="9" style="22" customWidth="1"/>
  </cols>
  <sheetData>
    <row r="1" spans="1:9" s="1" customFormat="1" ht="15.75">
      <c r="A1" s="23" t="s">
        <v>50</v>
      </c>
      <c r="B1" s="3"/>
      <c r="C1" s="3"/>
      <c r="D1" s="2"/>
      <c r="E1" s="4"/>
      <c r="F1" s="4"/>
      <c r="G1" s="4"/>
      <c r="H1" s="4"/>
      <c r="I1" s="5"/>
    </row>
    <row r="2" spans="1:9" s="10" customFormat="1" ht="12.75">
      <c r="A2" s="6"/>
      <c r="B2" s="6"/>
      <c r="C2" s="6"/>
      <c r="D2" s="7"/>
      <c r="E2" s="8"/>
      <c r="F2" s="8"/>
      <c r="G2" s="8"/>
      <c r="H2" s="8"/>
      <c r="I2" s="9"/>
    </row>
    <row r="3" spans="1:9" s="10" customFormat="1" ht="12.75">
      <c r="A3" s="6"/>
      <c r="B3" s="6"/>
      <c r="C3" s="6"/>
      <c r="D3" s="7"/>
      <c r="E3" s="8"/>
      <c r="F3" s="8"/>
      <c r="G3" s="8"/>
      <c r="H3" s="8"/>
      <c r="I3" s="9"/>
    </row>
    <row r="4" spans="1:9" s="13" customFormat="1" ht="25.5">
      <c r="A4" s="11" t="s">
        <v>0</v>
      </c>
      <c r="B4" s="11" t="s">
        <v>1</v>
      </c>
      <c r="C4" s="11" t="s">
        <v>42</v>
      </c>
      <c r="D4" s="11" t="s">
        <v>2</v>
      </c>
      <c r="E4" s="12" t="s">
        <v>3</v>
      </c>
      <c r="F4" s="12" t="s">
        <v>4</v>
      </c>
      <c r="G4" s="12" t="s">
        <v>6</v>
      </c>
      <c r="H4" s="12" t="s">
        <v>32</v>
      </c>
      <c r="I4" s="11" t="s">
        <v>5</v>
      </c>
    </row>
    <row r="5" spans="1:9" s="13" customFormat="1" ht="12.75">
      <c r="A5" s="29" t="s">
        <v>33</v>
      </c>
      <c r="B5" s="29"/>
      <c r="C5" s="29"/>
      <c r="D5" s="30"/>
      <c r="E5" s="34">
        <f>E11+E7</f>
        <v>0</v>
      </c>
      <c r="F5" s="34">
        <f>F11+F7</f>
        <v>160000</v>
      </c>
      <c r="G5" s="34">
        <f>G11+G7</f>
        <v>160000</v>
      </c>
      <c r="H5" s="34">
        <f>H11+H7</f>
        <v>0</v>
      </c>
      <c r="I5" s="31"/>
    </row>
    <row r="6" spans="1:9" s="60" customFormat="1" ht="12.75">
      <c r="A6" s="38"/>
      <c r="B6" s="15" t="s">
        <v>76</v>
      </c>
      <c r="C6" s="15"/>
      <c r="D6" s="16"/>
      <c r="E6" s="35"/>
      <c r="F6" s="35"/>
      <c r="G6" s="35"/>
      <c r="H6" s="35"/>
      <c r="I6" s="41"/>
    </row>
    <row r="7" spans="1:9" s="60" customFormat="1" ht="12.75">
      <c r="A7" s="38"/>
      <c r="B7" s="15"/>
      <c r="C7" s="15" t="s">
        <v>40</v>
      </c>
      <c r="D7" s="16"/>
      <c r="E7" s="35">
        <f>E8</f>
        <v>0</v>
      </c>
      <c r="F7" s="35">
        <f>F8</f>
        <v>0</v>
      </c>
      <c r="G7" s="35">
        <f>E7+F7</f>
        <v>0</v>
      </c>
      <c r="H7" s="35">
        <f>H8</f>
        <v>0</v>
      </c>
      <c r="I7" s="41"/>
    </row>
    <row r="8" spans="1:9" s="60" customFormat="1" ht="36" customHeight="1">
      <c r="A8" s="38"/>
      <c r="B8" s="11"/>
      <c r="C8" s="11"/>
      <c r="D8" s="14" t="s">
        <v>77</v>
      </c>
      <c r="E8" s="36">
        <v>0</v>
      </c>
      <c r="F8" s="36">
        <f>100000-100000</f>
        <v>0</v>
      </c>
      <c r="G8" s="36">
        <f>E8+F8</f>
        <v>0</v>
      </c>
      <c r="H8" s="36">
        <v>0</v>
      </c>
      <c r="I8" s="43" t="s">
        <v>86</v>
      </c>
    </row>
    <row r="9" spans="1:9" s="60" customFormat="1" ht="12.75">
      <c r="A9" s="38"/>
      <c r="B9" s="38"/>
      <c r="C9" s="38"/>
      <c r="D9" s="39"/>
      <c r="E9" s="40"/>
      <c r="F9" s="40"/>
      <c r="G9" s="40"/>
      <c r="H9" s="40"/>
      <c r="I9" s="41"/>
    </row>
    <row r="10" spans="1:9" s="13" customFormat="1" ht="12.75">
      <c r="A10" s="15"/>
      <c r="B10" s="15" t="s">
        <v>41</v>
      </c>
      <c r="C10" s="15"/>
      <c r="D10" s="16"/>
      <c r="E10" s="35"/>
      <c r="F10" s="35"/>
      <c r="G10" s="35"/>
      <c r="H10" s="35"/>
      <c r="I10" s="25"/>
    </row>
    <row r="11" spans="1:9" s="13" customFormat="1" ht="12.75">
      <c r="A11" s="15"/>
      <c r="B11" s="15"/>
      <c r="C11" s="15" t="s">
        <v>40</v>
      </c>
      <c r="D11" s="16"/>
      <c r="E11" s="35">
        <f>E12</f>
        <v>0</v>
      </c>
      <c r="F11" s="35">
        <f>F12</f>
        <v>160000</v>
      </c>
      <c r="G11" s="35">
        <f>E11+F11</f>
        <v>160000</v>
      </c>
      <c r="H11" s="35">
        <f>H12</f>
        <v>0</v>
      </c>
      <c r="I11" s="25"/>
    </row>
    <row r="12" spans="1:9" s="13" customFormat="1" ht="25.5">
      <c r="A12" s="11"/>
      <c r="B12" s="11"/>
      <c r="C12" s="11"/>
      <c r="D12" s="14" t="s">
        <v>77</v>
      </c>
      <c r="E12" s="36">
        <v>0</v>
      </c>
      <c r="F12" s="36">
        <f>160000</f>
        <v>160000</v>
      </c>
      <c r="G12" s="36">
        <f>E12+F12</f>
        <v>160000</v>
      </c>
      <c r="H12" s="36">
        <v>0</v>
      </c>
      <c r="I12" s="43" t="s">
        <v>85</v>
      </c>
    </row>
    <row r="13" spans="1:9" s="13" customFormat="1" ht="12.75">
      <c r="A13" s="11"/>
      <c r="B13" s="11"/>
      <c r="C13" s="11"/>
      <c r="D13" s="11"/>
      <c r="E13" s="12"/>
      <c r="F13" s="12"/>
      <c r="G13" s="12"/>
      <c r="H13" s="12"/>
      <c r="I13" s="11"/>
    </row>
    <row r="14" spans="1:9" s="17" customFormat="1" ht="12.75">
      <c r="A14" s="29" t="s">
        <v>7</v>
      </c>
      <c r="B14" s="29"/>
      <c r="C14" s="29"/>
      <c r="D14" s="30"/>
      <c r="E14" s="34">
        <f>E16+E19+E25+E33+E38</f>
        <v>2648000</v>
      </c>
      <c r="F14" s="34">
        <f>F16+F19+F25+F33+F38</f>
        <v>-2458000</v>
      </c>
      <c r="G14" s="34">
        <f>G16+G19+G25+G33+G38</f>
        <v>190000</v>
      </c>
      <c r="H14" s="34">
        <f>H16+H19+H25+H33+H38</f>
        <v>0</v>
      </c>
      <c r="I14" s="31"/>
    </row>
    <row r="15" spans="1:9" s="17" customFormat="1" ht="12.75">
      <c r="A15" s="15"/>
      <c r="B15" s="15" t="s">
        <v>8</v>
      </c>
      <c r="C15" s="15"/>
      <c r="D15" s="16"/>
      <c r="E15" s="35"/>
      <c r="F15" s="35"/>
      <c r="G15" s="35"/>
      <c r="H15" s="35"/>
      <c r="I15" s="25"/>
    </row>
    <row r="16" spans="1:9" s="17" customFormat="1" ht="12.75" hidden="1">
      <c r="A16" s="15"/>
      <c r="B16" s="15"/>
      <c r="C16" s="15" t="s">
        <v>9</v>
      </c>
      <c r="D16" s="16"/>
      <c r="E16" s="35">
        <f>E17</f>
        <v>0</v>
      </c>
      <c r="F16" s="35">
        <f>F17</f>
        <v>0</v>
      </c>
      <c r="G16" s="35">
        <f>G17</f>
        <v>0</v>
      </c>
      <c r="H16" s="35">
        <f>H17</f>
        <v>0</v>
      </c>
      <c r="I16" s="25"/>
    </row>
    <row r="17" spans="1:9" s="10" customFormat="1" ht="12.75" hidden="1">
      <c r="A17" s="11"/>
      <c r="B17" s="11"/>
      <c r="C17" s="11"/>
      <c r="D17" s="14"/>
      <c r="E17" s="36"/>
      <c r="F17" s="36"/>
      <c r="G17" s="36">
        <f>E17+F17</f>
        <v>0</v>
      </c>
      <c r="H17" s="36"/>
      <c r="I17" s="24"/>
    </row>
    <row r="18" spans="1:9" s="10" customFormat="1" ht="12.75" hidden="1">
      <c r="A18" s="11"/>
      <c r="B18" s="11"/>
      <c r="C18" s="11"/>
      <c r="D18" s="14"/>
      <c r="E18" s="36"/>
      <c r="F18" s="36"/>
      <c r="G18" s="36"/>
      <c r="H18" s="36"/>
      <c r="I18" s="24"/>
    </row>
    <row r="19" spans="1:9" s="17" customFormat="1" ht="12.75" hidden="1">
      <c r="A19" s="15"/>
      <c r="B19" s="15"/>
      <c r="C19" s="15" t="s">
        <v>10</v>
      </c>
      <c r="D19" s="16"/>
      <c r="E19" s="35">
        <f>SUM(E20:E23)</f>
        <v>0</v>
      </c>
      <c r="F19" s="35">
        <f>SUM(F20:F23)</f>
        <v>0</v>
      </c>
      <c r="G19" s="35">
        <f>E19+F19</f>
        <v>0</v>
      </c>
      <c r="H19" s="35">
        <f>SUM(H20:H23)</f>
        <v>0</v>
      </c>
      <c r="I19" s="25"/>
    </row>
    <row r="20" spans="1:9" s="10" customFormat="1" ht="12.75" hidden="1">
      <c r="A20" s="11"/>
      <c r="B20" s="11"/>
      <c r="C20" s="11"/>
      <c r="D20" s="42"/>
      <c r="E20" s="37"/>
      <c r="F20" s="36"/>
      <c r="G20" s="36">
        <f>E20+F20</f>
        <v>0</v>
      </c>
      <c r="H20" s="36">
        <v>0</v>
      </c>
      <c r="I20" s="24"/>
    </row>
    <row r="21" spans="1:9" s="10" customFormat="1" ht="12.75" hidden="1">
      <c r="A21" s="11"/>
      <c r="B21" s="11"/>
      <c r="C21" s="11"/>
      <c r="D21" s="14"/>
      <c r="E21" s="37"/>
      <c r="F21" s="36"/>
      <c r="G21" s="36">
        <f>E21+F21</f>
        <v>0</v>
      </c>
      <c r="H21" s="36">
        <v>0</v>
      </c>
      <c r="I21" s="24"/>
    </row>
    <row r="22" spans="1:9" s="10" customFormat="1" ht="12.75" hidden="1">
      <c r="A22" s="11"/>
      <c r="B22" s="11"/>
      <c r="C22" s="11"/>
      <c r="D22" s="14"/>
      <c r="E22" s="37"/>
      <c r="F22" s="36"/>
      <c r="G22" s="36">
        <f>E22+F22</f>
        <v>0</v>
      </c>
      <c r="H22" s="36">
        <v>0</v>
      </c>
      <c r="I22" s="24"/>
    </row>
    <row r="23" spans="1:9" s="10" customFormat="1" ht="12.75" hidden="1">
      <c r="A23" s="11"/>
      <c r="B23" s="11"/>
      <c r="C23" s="11"/>
      <c r="D23" s="14"/>
      <c r="E23" s="37"/>
      <c r="F23" s="36"/>
      <c r="G23" s="36">
        <f>E23+F23</f>
        <v>0</v>
      </c>
      <c r="H23" s="36">
        <v>0</v>
      </c>
      <c r="I23" s="24"/>
    </row>
    <row r="24" spans="1:9" s="10" customFormat="1" ht="12.75" hidden="1">
      <c r="A24" s="11"/>
      <c r="B24" s="11"/>
      <c r="C24" s="11"/>
      <c r="D24" s="14"/>
      <c r="E24" s="36"/>
      <c r="F24" s="36"/>
      <c r="G24" s="36"/>
      <c r="H24" s="36"/>
      <c r="I24" s="24"/>
    </row>
    <row r="25" spans="1:9" s="17" customFormat="1" ht="12.75">
      <c r="A25" s="15"/>
      <c r="B25" s="15"/>
      <c r="C25" s="15" t="s">
        <v>11</v>
      </c>
      <c r="D25" s="16"/>
      <c r="E25" s="35">
        <f>SUM(E26:E31)</f>
        <v>1150000</v>
      </c>
      <c r="F25" s="35">
        <f>SUM(F26:F31)</f>
        <v>-960000</v>
      </c>
      <c r="G25" s="35">
        <f aca="true" t="shared" si="0" ref="G25:G31">E25+F25</f>
        <v>190000</v>
      </c>
      <c r="H25" s="35">
        <f>SUM(H26:H31)</f>
        <v>0</v>
      </c>
      <c r="I25" s="25"/>
    </row>
    <row r="26" spans="1:11" s="10" customFormat="1" ht="25.5">
      <c r="A26" s="11"/>
      <c r="B26" s="11"/>
      <c r="C26" s="11"/>
      <c r="D26" s="14" t="s">
        <v>51</v>
      </c>
      <c r="E26" s="37">
        <v>1140000</v>
      </c>
      <c r="F26" s="36">
        <f>-1140000</f>
        <v>-1140000</v>
      </c>
      <c r="G26" s="36">
        <f>E26+F26</f>
        <v>0</v>
      </c>
      <c r="H26" s="36"/>
      <c r="I26" s="43" t="s">
        <v>72</v>
      </c>
      <c r="K26" s="8"/>
    </row>
    <row r="27" spans="1:9" s="10" customFormat="1" ht="25.5">
      <c r="A27" s="11"/>
      <c r="B27" s="11"/>
      <c r="C27" s="11"/>
      <c r="D27" s="14" t="s">
        <v>78</v>
      </c>
      <c r="E27" s="36">
        <v>10000</v>
      </c>
      <c r="F27" s="36"/>
      <c r="G27" s="36">
        <f>E27+F27</f>
        <v>10000</v>
      </c>
      <c r="H27" s="36"/>
      <c r="I27" s="43"/>
    </row>
    <row r="28" spans="1:9" s="10" customFormat="1" ht="25.5">
      <c r="A28" s="11"/>
      <c r="B28" s="11"/>
      <c r="C28" s="11"/>
      <c r="D28" s="14" t="s">
        <v>79</v>
      </c>
      <c r="E28" s="8">
        <v>0</v>
      </c>
      <c r="F28" s="36">
        <f>180000</f>
        <v>180000</v>
      </c>
      <c r="G28" s="36">
        <f>E28+F28</f>
        <v>180000</v>
      </c>
      <c r="H28" s="36"/>
      <c r="I28" s="43" t="s">
        <v>80</v>
      </c>
    </row>
    <row r="29" spans="1:9" s="10" customFormat="1" ht="12.75">
      <c r="A29" s="11"/>
      <c r="B29" s="11"/>
      <c r="C29" s="11"/>
      <c r="D29" s="42"/>
      <c r="E29" s="36"/>
      <c r="F29" s="36"/>
      <c r="G29" s="36">
        <f t="shared" si="0"/>
        <v>0</v>
      </c>
      <c r="H29" s="36"/>
      <c r="I29" s="24"/>
    </row>
    <row r="30" spans="1:11" s="10" customFormat="1" ht="12.75">
      <c r="A30" s="11"/>
      <c r="B30" s="11"/>
      <c r="C30" s="11"/>
      <c r="D30" s="42"/>
      <c r="E30" s="36"/>
      <c r="F30" s="36"/>
      <c r="G30" s="36">
        <f t="shared" si="0"/>
        <v>0</v>
      </c>
      <c r="H30" s="36"/>
      <c r="I30" s="24"/>
      <c r="K30" s="8"/>
    </row>
    <row r="31" spans="1:9" s="10" customFormat="1" ht="12.75">
      <c r="A31" s="11"/>
      <c r="B31" s="11"/>
      <c r="C31" s="11"/>
      <c r="D31" s="42"/>
      <c r="E31" s="36"/>
      <c r="F31" s="36"/>
      <c r="G31" s="36">
        <f t="shared" si="0"/>
        <v>0</v>
      </c>
      <c r="H31" s="36"/>
      <c r="I31" s="24"/>
    </row>
    <row r="32" spans="1:9" s="10" customFormat="1" ht="12.75">
      <c r="A32" s="11"/>
      <c r="B32" s="11"/>
      <c r="C32" s="11"/>
      <c r="D32" s="14"/>
      <c r="E32" s="36"/>
      <c r="F32" s="36"/>
      <c r="G32" s="36"/>
      <c r="H32" s="36"/>
      <c r="I32" s="24"/>
    </row>
    <row r="33" spans="1:9" s="17" customFormat="1" ht="12.75">
      <c r="A33" s="15"/>
      <c r="B33" s="15"/>
      <c r="C33" s="15" t="s">
        <v>12</v>
      </c>
      <c r="D33" s="16"/>
      <c r="E33" s="35">
        <f>SUM(E34:E36)</f>
        <v>1498000</v>
      </c>
      <c r="F33" s="35">
        <f>SUM(F34:F36)</f>
        <v>-1498000</v>
      </c>
      <c r="G33" s="35">
        <f>E33+F33</f>
        <v>0</v>
      </c>
      <c r="H33" s="35">
        <f>SUM(H34:H36)</f>
        <v>0</v>
      </c>
      <c r="I33" s="25"/>
    </row>
    <row r="34" spans="1:9" s="10" customFormat="1" ht="22.5">
      <c r="A34" s="11"/>
      <c r="B34" s="11"/>
      <c r="C34" s="11"/>
      <c r="D34" s="14" t="s">
        <v>52</v>
      </c>
      <c r="E34" s="37">
        <v>1498000</v>
      </c>
      <c r="F34" s="36">
        <f>-1498000</f>
        <v>-1498000</v>
      </c>
      <c r="G34" s="36">
        <f>E34+F34</f>
        <v>0</v>
      </c>
      <c r="H34" s="36">
        <v>0</v>
      </c>
      <c r="I34" s="43" t="s">
        <v>73</v>
      </c>
    </row>
    <row r="35" spans="1:9" s="10" customFormat="1" ht="12.75">
      <c r="A35" s="11"/>
      <c r="B35" s="11"/>
      <c r="C35" s="11"/>
      <c r="D35" s="42"/>
      <c r="E35" s="37"/>
      <c r="F35" s="36"/>
      <c r="G35" s="36">
        <f>E35+F35</f>
        <v>0</v>
      </c>
      <c r="H35" s="36"/>
      <c r="I35" s="24"/>
    </row>
    <row r="36" spans="1:9" s="10" customFormat="1" ht="12.75">
      <c r="A36" s="11"/>
      <c r="B36" s="11"/>
      <c r="C36" s="11"/>
      <c r="D36" s="42"/>
      <c r="E36" s="36"/>
      <c r="F36" s="36"/>
      <c r="G36" s="36">
        <f>E36+F36</f>
        <v>0</v>
      </c>
      <c r="H36" s="36">
        <v>0</v>
      </c>
      <c r="I36" s="24"/>
    </row>
    <row r="37" spans="1:9" s="10" customFormat="1" ht="12.75">
      <c r="A37" s="11"/>
      <c r="B37" s="11"/>
      <c r="C37" s="11"/>
      <c r="D37" s="42"/>
      <c r="E37" s="36"/>
      <c r="F37" s="36"/>
      <c r="G37" s="36"/>
      <c r="H37" s="36"/>
      <c r="I37" s="24"/>
    </row>
    <row r="38" spans="1:9" s="17" customFormat="1" ht="12.75" hidden="1">
      <c r="A38" s="15"/>
      <c r="B38" s="15"/>
      <c r="C38" s="15" t="s">
        <v>40</v>
      </c>
      <c r="D38" s="39"/>
      <c r="E38" s="35">
        <f>SUM(E39:E41)</f>
        <v>0</v>
      </c>
      <c r="F38" s="35">
        <f>SUM(F39:F41)</f>
        <v>0</v>
      </c>
      <c r="G38" s="35">
        <f>E38+F38</f>
        <v>0</v>
      </c>
      <c r="H38" s="35">
        <f>SUM(H39:H41)</f>
        <v>0</v>
      </c>
      <c r="I38" s="25"/>
    </row>
    <row r="39" spans="1:9" s="10" customFormat="1" ht="12.75" hidden="1">
      <c r="A39" s="11"/>
      <c r="B39" s="11"/>
      <c r="C39" s="11"/>
      <c r="D39" s="42"/>
      <c r="E39" s="36"/>
      <c r="F39" s="36"/>
      <c r="G39" s="36"/>
      <c r="H39" s="36"/>
      <c r="I39" s="24"/>
    </row>
    <row r="40" spans="1:9" s="10" customFormat="1" ht="12.75" hidden="1">
      <c r="A40" s="11"/>
      <c r="B40" s="11"/>
      <c r="C40" s="11"/>
      <c r="D40" s="42"/>
      <c r="E40" s="36"/>
      <c r="F40" s="36"/>
      <c r="G40" s="36"/>
      <c r="H40" s="36"/>
      <c r="I40" s="24"/>
    </row>
    <row r="41" spans="1:9" s="10" customFormat="1" ht="12.75" hidden="1">
      <c r="A41" s="11"/>
      <c r="B41" s="11"/>
      <c r="C41" s="11"/>
      <c r="D41" s="42"/>
      <c r="E41" s="36"/>
      <c r="F41" s="36"/>
      <c r="G41" s="36"/>
      <c r="H41" s="36"/>
      <c r="I41" s="24"/>
    </row>
    <row r="42" spans="1:9" s="10" customFormat="1" ht="12.75" hidden="1">
      <c r="A42" s="11"/>
      <c r="B42" s="11"/>
      <c r="C42" s="11"/>
      <c r="D42" s="14"/>
      <c r="E42" s="36"/>
      <c r="F42" s="36"/>
      <c r="G42" s="36"/>
      <c r="H42" s="36"/>
      <c r="I42" s="24"/>
    </row>
    <row r="43" spans="1:9" s="17" customFormat="1" ht="12.75" hidden="1">
      <c r="A43" s="29" t="s">
        <v>25</v>
      </c>
      <c r="B43" s="29"/>
      <c r="C43" s="29"/>
      <c r="D43" s="30"/>
      <c r="E43" s="34">
        <f>E45</f>
        <v>0</v>
      </c>
      <c r="F43" s="34">
        <f>F45</f>
        <v>0</v>
      </c>
      <c r="G43" s="34">
        <f>G45</f>
        <v>0</v>
      </c>
      <c r="H43" s="34">
        <f>H45</f>
        <v>0</v>
      </c>
      <c r="I43" s="31"/>
    </row>
    <row r="44" spans="1:9" s="17" customFormat="1" ht="12.75" hidden="1">
      <c r="A44" s="15"/>
      <c r="B44" s="15" t="s">
        <v>26</v>
      </c>
      <c r="C44" s="15"/>
      <c r="D44" s="16"/>
      <c r="E44" s="35"/>
      <c r="F44" s="35"/>
      <c r="G44" s="35"/>
      <c r="H44" s="35"/>
      <c r="I44" s="25"/>
    </row>
    <row r="45" spans="1:9" s="17" customFormat="1" ht="12.75" hidden="1">
      <c r="A45" s="15"/>
      <c r="B45" s="15"/>
      <c r="C45" s="15" t="s">
        <v>47</v>
      </c>
      <c r="D45" s="14" t="s">
        <v>48</v>
      </c>
      <c r="E45" s="35">
        <f>SUM(E46:E48)</f>
        <v>0</v>
      </c>
      <c r="F45" s="35">
        <f>SUM(F46:F48)</f>
        <v>0</v>
      </c>
      <c r="G45" s="35">
        <f>E45+F45</f>
        <v>0</v>
      </c>
      <c r="H45" s="35">
        <f>SUM(H46:H48)</f>
        <v>0</v>
      </c>
      <c r="I45" s="25"/>
    </row>
    <row r="46" spans="1:9" s="17" customFormat="1" ht="12.75" hidden="1">
      <c r="A46" s="15"/>
      <c r="B46" s="15"/>
      <c r="C46" s="15"/>
      <c r="D46" s="14"/>
      <c r="E46" s="36"/>
      <c r="F46" s="36"/>
      <c r="G46" s="36">
        <f>E46+F46</f>
        <v>0</v>
      </c>
      <c r="H46" s="36"/>
      <c r="I46" s="24"/>
    </row>
    <row r="47" spans="1:9" s="17" customFormat="1" ht="12.75" hidden="1">
      <c r="A47" s="15"/>
      <c r="B47" s="15"/>
      <c r="C47" s="15"/>
      <c r="D47" s="14"/>
      <c r="E47" s="36"/>
      <c r="F47" s="36"/>
      <c r="G47" s="36"/>
      <c r="H47" s="36"/>
      <c r="I47" s="43"/>
    </row>
    <row r="48" spans="1:9" s="17" customFormat="1" ht="12.75" hidden="1">
      <c r="A48" s="15"/>
      <c r="B48" s="15"/>
      <c r="C48" s="15"/>
      <c r="D48" s="16"/>
      <c r="E48" s="35"/>
      <c r="F48" s="35"/>
      <c r="G48" s="35"/>
      <c r="H48" s="35"/>
      <c r="I48" s="25"/>
    </row>
    <row r="49" spans="1:9" s="17" customFormat="1" ht="12.75">
      <c r="A49" s="29" t="s">
        <v>13</v>
      </c>
      <c r="B49" s="29"/>
      <c r="C49" s="29"/>
      <c r="D49" s="30"/>
      <c r="E49" s="34">
        <f>E51+E58+E54</f>
        <v>100000</v>
      </c>
      <c r="F49" s="34">
        <f>F51+F58+F54</f>
        <v>314000</v>
      </c>
      <c r="G49" s="34">
        <f>G51+G58+G54</f>
        <v>414000</v>
      </c>
      <c r="H49" s="34">
        <f>H51+H58+H54</f>
        <v>0</v>
      </c>
      <c r="I49" s="31"/>
    </row>
    <row r="50" spans="1:9" s="17" customFormat="1" ht="12.75">
      <c r="A50" s="15"/>
      <c r="B50" s="15" t="s">
        <v>14</v>
      </c>
      <c r="C50" s="15"/>
      <c r="D50" s="16"/>
      <c r="E50" s="35"/>
      <c r="F50" s="35"/>
      <c r="G50" s="35"/>
      <c r="H50" s="35"/>
      <c r="I50" s="25"/>
    </row>
    <row r="51" spans="1:9" s="17" customFormat="1" ht="12.75">
      <c r="A51" s="15"/>
      <c r="B51" s="15"/>
      <c r="C51" s="15" t="s">
        <v>20</v>
      </c>
      <c r="D51" s="16"/>
      <c r="E51" s="35">
        <f>SUM(E52:E53)</f>
        <v>100000</v>
      </c>
      <c r="F51" s="35">
        <f>SUM(F52)</f>
        <v>300000</v>
      </c>
      <c r="G51" s="35">
        <f>E51+F51</f>
        <v>400000</v>
      </c>
      <c r="H51" s="35">
        <f>SUM(H52:H53)</f>
        <v>0</v>
      </c>
      <c r="I51" s="25"/>
    </row>
    <row r="52" spans="1:9" s="17" customFormat="1" ht="25.5">
      <c r="A52" s="11"/>
      <c r="B52" s="11"/>
      <c r="C52" s="11"/>
      <c r="D52" s="14" t="s">
        <v>44</v>
      </c>
      <c r="E52" s="37">
        <v>100000</v>
      </c>
      <c r="F52" s="36">
        <f>300000</f>
        <v>300000</v>
      </c>
      <c r="G52" s="36">
        <f>E52+F52</f>
        <v>400000</v>
      </c>
      <c r="H52" s="36">
        <v>0</v>
      </c>
      <c r="I52" s="24" t="s">
        <v>87</v>
      </c>
    </row>
    <row r="53" spans="1:9" s="17" customFormat="1" ht="12.75">
      <c r="A53" s="11"/>
      <c r="B53" s="11"/>
      <c r="C53" s="11"/>
      <c r="D53" s="14"/>
      <c r="E53" s="37"/>
      <c r="F53" s="36"/>
      <c r="G53" s="36"/>
      <c r="H53" s="36"/>
      <c r="I53" s="24"/>
    </row>
    <row r="54" spans="1:9" s="17" customFormat="1" ht="12.75">
      <c r="A54" s="15"/>
      <c r="B54" s="15"/>
      <c r="C54" s="15" t="s">
        <v>43</v>
      </c>
      <c r="D54" s="16"/>
      <c r="E54" s="40">
        <f>E55</f>
        <v>0</v>
      </c>
      <c r="F54" s="35">
        <f>F55</f>
        <v>14000</v>
      </c>
      <c r="G54" s="35">
        <f>E54+F54</f>
        <v>14000</v>
      </c>
      <c r="H54" s="35">
        <f>H55</f>
        <v>0</v>
      </c>
      <c r="I54" s="25"/>
    </row>
    <row r="55" spans="1:9" s="17" customFormat="1" ht="12.75">
      <c r="A55" s="11"/>
      <c r="B55" s="11"/>
      <c r="C55" s="11"/>
      <c r="D55" s="14" t="s">
        <v>92</v>
      </c>
      <c r="E55" s="36">
        <v>0</v>
      </c>
      <c r="F55" s="36">
        <f>14000</f>
        <v>14000</v>
      </c>
      <c r="G55" s="36">
        <f>E55+F55</f>
        <v>14000</v>
      </c>
      <c r="H55" s="36"/>
      <c r="I55" s="24" t="s">
        <v>93</v>
      </c>
    </row>
    <row r="56" spans="1:9" s="17" customFormat="1" ht="12.75">
      <c r="A56" s="11"/>
      <c r="B56" s="11"/>
      <c r="C56" s="11"/>
      <c r="D56" s="14"/>
      <c r="E56" s="36"/>
      <c r="F56" s="36"/>
      <c r="G56" s="36">
        <f>E56+F56</f>
        <v>0</v>
      </c>
      <c r="H56" s="36"/>
      <c r="I56" s="24"/>
    </row>
    <row r="57" spans="1:9" s="17" customFormat="1" ht="12.75">
      <c r="A57" s="11"/>
      <c r="B57" s="11"/>
      <c r="C57" s="11"/>
      <c r="D57" s="14"/>
      <c r="E57" s="36"/>
      <c r="F57" s="36"/>
      <c r="G57" s="36"/>
      <c r="H57" s="36"/>
      <c r="I57" s="24"/>
    </row>
    <row r="58" spans="1:9" s="17" customFormat="1" ht="12.75" hidden="1">
      <c r="A58" s="11"/>
      <c r="B58" s="11"/>
      <c r="C58" s="15" t="s">
        <v>43</v>
      </c>
      <c r="D58" s="16"/>
      <c r="E58" s="35">
        <f>SUM(E59:E59)</f>
        <v>0</v>
      </c>
      <c r="F58" s="35">
        <f>SUM(F59:F59)</f>
        <v>0</v>
      </c>
      <c r="G58" s="35">
        <f>E58+F58</f>
        <v>0</v>
      </c>
      <c r="H58" s="35">
        <f>SUM(H59:H59)</f>
        <v>0</v>
      </c>
      <c r="I58" s="24"/>
    </row>
    <row r="59" spans="1:9" s="17" customFormat="1" ht="12.75" hidden="1">
      <c r="A59" s="11"/>
      <c r="B59" s="11"/>
      <c r="C59" s="11"/>
      <c r="D59" s="14"/>
      <c r="E59" s="36"/>
      <c r="F59" s="36"/>
      <c r="G59" s="36">
        <f>E59+F59</f>
        <v>0</v>
      </c>
      <c r="H59" s="36">
        <v>0</v>
      </c>
      <c r="I59" s="24"/>
    </row>
    <row r="60" spans="1:9" s="10" customFormat="1" ht="12.75">
      <c r="A60" s="11"/>
      <c r="B60" s="11"/>
      <c r="C60" s="11"/>
      <c r="D60" s="14"/>
      <c r="E60" s="36"/>
      <c r="F60" s="36"/>
      <c r="G60" s="36"/>
      <c r="H60" s="36"/>
      <c r="I60" s="24"/>
    </row>
    <row r="61" spans="1:9" s="17" customFormat="1" ht="12.75">
      <c r="A61" s="29" t="s">
        <v>15</v>
      </c>
      <c r="B61" s="29"/>
      <c r="C61" s="29"/>
      <c r="D61" s="30"/>
      <c r="E61" s="34">
        <f>E63</f>
        <v>838000</v>
      </c>
      <c r="F61" s="34">
        <f>F63</f>
        <v>0</v>
      </c>
      <c r="G61" s="34">
        <f>G63</f>
        <v>838000</v>
      </c>
      <c r="H61" s="34">
        <f>H63</f>
        <v>0</v>
      </c>
      <c r="I61" s="31"/>
    </row>
    <row r="62" spans="1:9" s="17" customFormat="1" ht="12.75">
      <c r="A62" s="15"/>
      <c r="B62" s="15" t="s">
        <v>16</v>
      </c>
      <c r="C62" s="15"/>
      <c r="D62" s="16"/>
      <c r="E62" s="35"/>
      <c r="F62" s="35"/>
      <c r="G62" s="35"/>
      <c r="H62" s="35"/>
      <c r="I62" s="25"/>
    </row>
    <row r="63" spans="1:9" s="17" customFormat="1" ht="12.75">
      <c r="A63" s="15"/>
      <c r="B63" s="15"/>
      <c r="C63" s="15" t="s">
        <v>17</v>
      </c>
      <c r="D63" s="16"/>
      <c r="E63" s="35">
        <f>E64</f>
        <v>838000</v>
      </c>
      <c r="F63" s="35">
        <f>F64</f>
        <v>0</v>
      </c>
      <c r="G63" s="35">
        <f>E63+F63</f>
        <v>838000</v>
      </c>
      <c r="H63" s="35">
        <f>H64</f>
        <v>0</v>
      </c>
      <c r="I63" s="25"/>
    </row>
    <row r="64" spans="1:9" s="10" customFormat="1" ht="25.5">
      <c r="A64" s="11"/>
      <c r="B64" s="11"/>
      <c r="C64" s="11"/>
      <c r="D64" s="42" t="s">
        <v>54</v>
      </c>
      <c r="E64" s="37">
        <f>838000</f>
        <v>838000</v>
      </c>
      <c r="F64" s="36"/>
      <c r="G64" s="36">
        <f>E64+F64</f>
        <v>838000</v>
      </c>
      <c r="H64" s="36"/>
      <c r="I64" s="43"/>
    </row>
    <row r="65" spans="1:9" s="10" customFormat="1" ht="12.75">
      <c r="A65" s="11"/>
      <c r="B65" s="11"/>
      <c r="C65" s="11"/>
      <c r="D65" s="14"/>
      <c r="E65" s="36"/>
      <c r="F65" s="36"/>
      <c r="G65" s="36"/>
      <c r="H65" s="36"/>
      <c r="I65" s="24"/>
    </row>
    <row r="66" spans="1:9" s="17" customFormat="1" ht="12.75">
      <c r="A66" s="29" t="s">
        <v>18</v>
      </c>
      <c r="B66" s="29"/>
      <c r="C66" s="29"/>
      <c r="D66" s="30"/>
      <c r="E66" s="34">
        <f>E68+E82+E74+E77</f>
        <v>279489</v>
      </c>
      <c r="F66" s="34">
        <f>F68+F82+F74+F77</f>
        <v>-279489</v>
      </c>
      <c r="G66" s="34">
        <f>G68+G82+G74+G77</f>
        <v>0</v>
      </c>
      <c r="H66" s="34">
        <f>H68+H82+H74+H77</f>
        <v>0</v>
      </c>
      <c r="I66" s="31"/>
    </row>
    <row r="67" spans="1:9" s="17" customFormat="1" ht="12.75" hidden="1">
      <c r="A67" s="15"/>
      <c r="B67" s="15" t="s">
        <v>19</v>
      </c>
      <c r="C67" s="15"/>
      <c r="D67" s="16"/>
      <c r="E67" s="40"/>
      <c r="F67" s="35"/>
      <c r="G67" s="35"/>
      <c r="H67" s="35"/>
      <c r="I67" s="25"/>
    </row>
    <row r="68" spans="1:9" s="17" customFormat="1" ht="12.75" hidden="1">
      <c r="A68" s="15"/>
      <c r="B68" s="15"/>
      <c r="C68" s="15" t="s">
        <v>9</v>
      </c>
      <c r="D68" s="16"/>
      <c r="E68" s="40">
        <f>SUM(E69:E71)</f>
        <v>0</v>
      </c>
      <c r="F68" s="35">
        <f>SUM(F69:F71)</f>
        <v>0</v>
      </c>
      <c r="G68" s="35">
        <f>E68+F68</f>
        <v>0</v>
      </c>
      <c r="H68" s="35">
        <f>SUM(H69:H71)</f>
        <v>0</v>
      </c>
      <c r="I68" s="25"/>
    </row>
    <row r="69" spans="1:9" s="10" customFormat="1" ht="12.75" hidden="1">
      <c r="A69" s="11"/>
      <c r="B69" s="11"/>
      <c r="C69" s="11"/>
      <c r="D69" s="14" t="s">
        <v>55</v>
      </c>
      <c r="E69" s="37">
        <v>0</v>
      </c>
      <c r="F69" s="36">
        <f>11866-11866</f>
        <v>0</v>
      </c>
      <c r="G69" s="36">
        <f>E69+F69</f>
        <v>0</v>
      </c>
      <c r="H69" s="36"/>
      <c r="I69" s="43"/>
    </row>
    <row r="70" spans="1:9" s="10" customFormat="1" ht="12.75" hidden="1">
      <c r="A70" s="11"/>
      <c r="B70" s="11"/>
      <c r="C70" s="11"/>
      <c r="D70" s="14"/>
      <c r="E70" s="37"/>
      <c r="F70" s="36"/>
      <c r="G70" s="36">
        <f>E70+F70</f>
        <v>0</v>
      </c>
      <c r="H70" s="36"/>
      <c r="I70" s="24"/>
    </row>
    <row r="71" spans="1:9" s="10" customFormat="1" ht="12.75" hidden="1">
      <c r="A71" s="11"/>
      <c r="B71" s="11"/>
      <c r="C71" s="11"/>
      <c r="D71" s="14"/>
      <c r="E71" s="37"/>
      <c r="F71" s="36"/>
      <c r="G71" s="36">
        <f>E71+F71</f>
        <v>0</v>
      </c>
      <c r="H71" s="36"/>
      <c r="I71" s="24"/>
    </row>
    <row r="72" spans="1:9" s="10" customFormat="1" ht="12.75" hidden="1">
      <c r="A72" s="11"/>
      <c r="B72" s="11"/>
      <c r="C72" s="11"/>
      <c r="D72" s="14"/>
      <c r="E72" s="36"/>
      <c r="F72" s="36"/>
      <c r="G72" s="36"/>
      <c r="H72" s="36"/>
      <c r="I72" s="24"/>
    </row>
    <row r="73" spans="1:9" s="10" customFormat="1" ht="12.75" hidden="1">
      <c r="A73" s="11"/>
      <c r="B73" s="15" t="s">
        <v>39</v>
      </c>
      <c r="C73" s="11"/>
      <c r="E73" s="36"/>
      <c r="F73" s="36"/>
      <c r="G73" s="36"/>
      <c r="H73" s="36"/>
      <c r="I73" s="24"/>
    </row>
    <row r="74" spans="1:9" s="10" customFormat="1" ht="12.75" hidden="1">
      <c r="A74" s="11"/>
      <c r="B74" s="15"/>
      <c r="C74" s="15" t="s">
        <v>9</v>
      </c>
      <c r="D74" s="16"/>
      <c r="E74" s="35">
        <f>SUM(E75)</f>
        <v>0</v>
      </c>
      <c r="F74" s="35">
        <f>SUM(F75)</f>
        <v>0</v>
      </c>
      <c r="G74" s="35">
        <f>E74+F74</f>
        <v>0</v>
      </c>
      <c r="H74" s="35">
        <f>SUM(H75)</f>
        <v>0</v>
      </c>
      <c r="I74" s="25"/>
    </row>
    <row r="75" spans="1:9" s="10" customFormat="1" ht="12.75" hidden="1">
      <c r="A75" s="11"/>
      <c r="B75" s="15"/>
      <c r="C75" s="15"/>
      <c r="D75" s="14"/>
      <c r="E75" s="36">
        <v>0</v>
      </c>
      <c r="F75" s="36"/>
      <c r="G75" s="36">
        <f>E75+F75</f>
        <v>0</v>
      </c>
      <c r="H75" s="36"/>
      <c r="I75" s="24"/>
    </row>
    <row r="76" spans="1:9" s="10" customFormat="1" ht="12.75" hidden="1">
      <c r="A76" s="11"/>
      <c r="B76" s="15"/>
      <c r="C76" s="15"/>
      <c r="D76" s="16"/>
      <c r="E76" s="36"/>
      <c r="F76" s="36"/>
      <c r="G76" s="36"/>
      <c r="H76" s="36"/>
      <c r="I76" s="25"/>
    </row>
    <row r="77" spans="1:9" s="10" customFormat="1" ht="12.75" hidden="1">
      <c r="A77" s="11"/>
      <c r="B77" s="15"/>
      <c r="C77" s="15" t="s">
        <v>37</v>
      </c>
      <c r="D77" s="16"/>
      <c r="E77" s="35">
        <f>E78</f>
        <v>0</v>
      </c>
      <c r="F77" s="35">
        <f>F78</f>
        <v>0</v>
      </c>
      <c r="G77" s="35">
        <f>E77+F77</f>
        <v>0</v>
      </c>
      <c r="H77" s="35">
        <f>H78</f>
        <v>0</v>
      </c>
      <c r="I77" s="25"/>
    </row>
    <row r="78" spans="1:9" s="10" customFormat="1" ht="12.75" hidden="1">
      <c r="A78" s="11"/>
      <c r="B78" s="15"/>
      <c r="C78" s="15"/>
      <c r="D78" s="14"/>
      <c r="E78" s="36">
        <v>0</v>
      </c>
      <c r="F78" s="36"/>
      <c r="G78" s="36">
        <f>E78+F78</f>
        <v>0</v>
      </c>
      <c r="H78" s="36"/>
      <c r="I78" s="24"/>
    </row>
    <row r="79" spans="1:9" s="10" customFormat="1" ht="12.75" hidden="1">
      <c r="A79" s="11"/>
      <c r="B79" s="11"/>
      <c r="C79" s="11"/>
      <c r="D79" s="14"/>
      <c r="E79" s="36"/>
      <c r="F79" s="36"/>
      <c r="G79" s="36"/>
      <c r="H79" s="36"/>
      <c r="I79" s="24"/>
    </row>
    <row r="80" spans="1:9" s="10" customFormat="1" ht="12.75" hidden="1">
      <c r="A80" s="11"/>
      <c r="B80" s="11"/>
      <c r="C80" s="11"/>
      <c r="D80" s="14"/>
      <c r="E80" s="36"/>
      <c r="F80" s="36"/>
      <c r="G80" s="36"/>
      <c r="H80" s="36"/>
      <c r="I80" s="24"/>
    </row>
    <row r="81" spans="1:9" s="10" customFormat="1" ht="12.75">
      <c r="A81" s="11"/>
      <c r="B81" s="15" t="s">
        <v>38</v>
      </c>
      <c r="C81" s="11"/>
      <c r="E81" s="36"/>
      <c r="F81" s="36"/>
      <c r="G81" s="36"/>
      <c r="H81" s="36"/>
      <c r="I81" s="24"/>
    </row>
    <row r="82" spans="1:9" s="17" customFormat="1" ht="12.75">
      <c r="A82" s="15"/>
      <c r="B82" s="15"/>
      <c r="C82" s="15" t="s">
        <v>56</v>
      </c>
      <c r="D82" s="59"/>
      <c r="E82" s="35">
        <f>SUM(E83)</f>
        <v>279489</v>
      </c>
      <c r="F82" s="35">
        <f>SUM(F83)</f>
        <v>-279489</v>
      </c>
      <c r="G82" s="35">
        <f>E82+F82</f>
        <v>0</v>
      </c>
      <c r="H82" s="35">
        <f>SUM(H83)</f>
        <v>0</v>
      </c>
      <c r="I82" s="25"/>
    </row>
    <row r="83" spans="1:9" s="17" customFormat="1" ht="22.5">
      <c r="A83" s="15"/>
      <c r="B83" s="15"/>
      <c r="C83" s="15"/>
      <c r="D83" s="14" t="s">
        <v>58</v>
      </c>
      <c r="E83" s="36">
        <v>279489</v>
      </c>
      <c r="F83" s="36">
        <f>482-279971</f>
        <v>-279489</v>
      </c>
      <c r="G83" s="36">
        <f>E83+F83</f>
        <v>0</v>
      </c>
      <c r="H83" s="36"/>
      <c r="I83" s="43" t="s">
        <v>81</v>
      </c>
    </row>
    <row r="84" spans="1:9" s="17" customFormat="1" ht="12.75">
      <c r="A84" s="15"/>
      <c r="B84" s="15"/>
      <c r="C84" s="15"/>
      <c r="D84" s="16"/>
      <c r="E84" s="36"/>
      <c r="F84" s="36"/>
      <c r="G84" s="36"/>
      <c r="H84" s="36"/>
      <c r="I84" s="25"/>
    </row>
    <row r="85" spans="1:9" s="17" customFormat="1" ht="12.75">
      <c r="A85" s="15"/>
      <c r="B85" s="15"/>
      <c r="C85" s="15" t="s">
        <v>57</v>
      </c>
      <c r="D85" s="16"/>
      <c r="E85" s="35">
        <f>E86</f>
        <v>27156</v>
      </c>
      <c r="F85" s="35">
        <f>F86</f>
        <v>-27156</v>
      </c>
      <c r="G85" s="35">
        <f>E85+F85</f>
        <v>0</v>
      </c>
      <c r="H85" s="35">
        <f>H86</f>
        <v>0</v>
      </c>
      <c r="I85" s="25"/>
    </row>
    <row r="86" spans="1:9" s="17" customFormat="1" ht="22.5">
      <c r="A86" s="15"/>
      <c r="B86" s="15"/>
      <c r="C86" s="15"/>
      <c r="D86" s="14" t="s">
        <v>58</v>
      </c>
      <c r="E86" s="36">
        <v>27156</v>
      </c>
      <c r="F86" s="36">
        <f>48-27204</f>
        <v>-27156</v>
      </c>
      <c r="G86" s="36">
        <f>E86+F86</f>
        <v>0</v>
      </c>
      <c r="H86" s="36"/>
      <c r="I86" s="43" t="s">
        <v>82</v>
      </c>
    </row>
    <row r="87" spans="1:9" s="17" customFormat="1" ht="12.75">
      <c r="A87" s="15"/>
      <c r="B87" s="15"/>
      <c r="C87" s="15"/>
      <c r="D87" s="16"/>
      <c r="E87" s="35"/>
      <c r="F87" s="35"/>
      <c r="G87" s="35"/>
      <c r="H87" s="35"/>
      <c r="I87" s="25"/>
    </row>
    <row r="88" spans="1:9" s="10" customFormat="1" ht="12.75">
      <c r="A88" s="11"/>
      <c r="B88" s="11"/>
      <c r="C88" s="11"/>
      <c r="D88" s="14"/>
      <c r="E88" s="36"/>
      <c r="F88" s="36"/>
      <c r="G88" s="36">
        <f>E88+F88</f>
        <v>0</v>
      </c>
      <c r="H88" s="36"/>
      <c r="I88" s="24"/>
    </row>
    <row r="89" spans="1:9" s="10" customFormat="1" ht="12.75">
      <c r="A89" s="11"/>
      <c r="B89" s="11"/>
      <c r="C89" s="11"/>
      <c r="D89" s="14"/>
      <c r="E89" s="36"/>
      <c r="F89" s="36"/>
      <c r="G89" s="36"/>
      <c r="H89" s="36"/>
      <c r="I89" s="24"/>
    </row>
    <row r="90" spans="1:9" s="10" customFormat="1" ht="12.75" hidden="1">
      <c r="A90" s="29" t="s">
        <v>27</v>
      </c>
      <c r="B90" s="29"/>
      <c r="C90" s="29"/>
      <c r="D90" s="30"/>
      <c r="E90" s="34">
        <f>E92+E96</f>
        <v>0</v>
      </c>
      <c r="F90" s="34">
        <f>F92+F96</f>
        <v>0</v>
      </c>
      <c r="G90" s="34">
        <f>G92+G96</f>
        <v>0</v>
      </c>
      <c r="H90" s="34">
        <f>H92+H96</f>
        <v>0</v>
      </c>
      <c r="I90" s="31"/>
    </row>
    <row r="91" spans="1:9" s="10" customFormat="1" ht="12.75" hidden="1">
      <c r="A91" s="15"/>
      <c r="B91" s="15" t="s">
        <v>28</v>
      </c>
      <c r="C91" s="15"/>
      <c r="D91" s="16"/>
      <c r="E91" s="35"/>
      <c r="F91" s="35"/>
      <c r="G91" s="35"/>
      <c r="H91" s="35"/>
      <c r="I91" s="25"/>
    </row>
    <row r="92" spans="1:9" s="10" customFormat="1" ht="12.75" hidden="1">
      <c r="A92" s="15"/>
      <c r="B92" s="15"/>
      <c r="C92" s="15" t="s">
        <v>24</v>
      </c>
      <c r="D92" s="16"/>
      <c r="E92" s="35">
        <f>E93</f>
        <v>0</v>
      </c>
      <c r="F92" s="35">
        <f>F93</f>
        <v>0</v>
      </c>
      <c r="G92" s="35">
        <f>E92+F92</f>
        <v>0</v>
      </c>
      <c r="H92" s="35">
        <f>H93</f>
        <v>0</v>
      </c>
      <c r="I92" s="25"/>
    </row>
    <row r="93" spans="1:9" s="10" customFormat="1" ht="12.75" hidden="1">
      <c r="A93" s="11"/>
      <c r="B93" s="11"/>
      <c r="C93" s="11"/>
      <c r="D93" s="14"/>
      <c r="E93" s="37"/>
      <c r="F93" s="36"/>
      <c r="G93" s="36">
        <f>E93+F93</f>
        <v>0</v>
      </c>
      <c r="H93" s="36"/>
      <c r="I93" s="24"/>
    </row>
    <row r="94" spans="1:9" s="10" customFormat="1" ht="12.75" hidden="1">
      <c r="A94" s="11"/>
      <c r="B94" s="11"/>
      <c r="C94" s="11"/>
      <c r="D94" s="14"/>
      <c r="E94" s="36"/>
      <c r="F94" s="36"/>
      <c r="G94" s="36"/>
      <c r="H94" s="36"/>
      <c r="I94" s="24"/>
    </row>
    <row r="95" spans="1:9" s="10" customFormat="1" ht="12.75" hidden="1">
      <c r="A95" s="11"/>
      <c r="B95" s="15" t="s">
        <v>35</v>
      </c>
      <c r="C95" s="15"/>
      <c r="D95" s="16"/>
      <c r="E95" s="35"/>
      <c r="F95" s="35"/>
      <c r="G95" s="35"/>
      <c r="H95" s="35"/>
      <c r="I95" s="25"/>
    </row>
    <row r="96" spans="1:9" s="10" customFormat="1" ht="12.75" hidden="1">
      <c r="A96" s="11"/>
      <c r="B96" s="15"/>
      <c r="C96" s="15" t="s">
        <v>36</v>
      </c>
      <c r="D96" s="16"/>
      <c r="E96" s="35">
        <f>SUM(E97:E98)</f>
        <v>0</v>
      </c>
      <c r="F96" s="35">
        <f>SUM(F97:F98)</f>
        <v>0</v>
      </c>
      <c r="G96" s="35">
        <f>E96+F96</f>
        <v>0</v>
      </c>
      <c r="H96" s="35">
        <f>SUM(H97:H98)</f>
        <v>0</v>
      </c>
      <c r="I96" s="25"/>
    </row>
    <row r="97" spans="1:9" s="10" customFormat="1" ht="12.75" hidden="1">
      <c r="A97" s="11"/>
      <c r="B97" s="11"/>
      <c r="C97" s="11"/>
      <c r="D97" s="14"/>
      <c r="E97" s="37"/>
      <c r="F97" s="36"/>
      <c r="G97" s="36">
        <f>E97+F97</f>
        <v>0</v>
      </c>
      <c r="H97" s="36"/>
      <c r="I97" s="24"/>
    </row>
    <row r="98" spans="1:9" s="10" customFormat="1" ht="12.75" hidden="1">
      <c r="A98" s="11"/>
      <c r="B98" s="11"/>
      <c r="C98" s="11"/>
      <c r="D98" s="14"/>
      <c r="E98" s="37"/>
      <c r="F98" s="36"/>
      <c r="G98" s="36">
        <f>E98+F98</f>
        <v>0</v>
      </c>
      <c r="H98" s="36"/>
      <c r="I98" s="24"/>
    </row>
    <row r="99" spans="1:9" s="10" customFormat="1" ht="12.75" hidden="1">
      <c r="A99" s="11"/>
      <c r="B99" s="11"/>
      <c r="C99" s="11"/>
      <c r="D99" s="14"/>
      <c r="E99" s="36"/>
      <c r="F99" s="36"/>
      <c r="G99" s="36"/>
      <c r="H99" s="36"/>
      <c r="I99" s="24"/>
    </row>
    <row r="100" spans="1:9" s="10" customFormat="1" ht="12.75" hidden="1">
      <c r="A100" s="11"/>
      <c r="B100" s="11"/>
      <c r="C100" s="11"/>
      <c r="D100" s="14"/>
      <c r="E100" s="36"/>
      <c r="F100" s="36"/>
      <c r="G100" s="36"/>
      <c r="H100" s="36"/>
      <c r="I100" s="24"/>
    </row>
    <row r="101" spans="1:9" s="10" customFormat="1" ht="12.75" hidden="1">
      <c r="A101" s="11"/>
      <c r="B101" s="11"/>
      <c r="C101" s="11"/>
      <c r="D101" s="14"/>
      <c r="E101" s="36"/>
      <c r="F101" s="36"/>
      <c r="G101" s="36"/>
      <c r="H101" s="36"/>
      <c r="I101" s="24"/>
    </row>
    <row r="102" spans="1:9" s="10" customFormat="1" ht="12.75" hidden="1">
      <c r="A102" s="11"/>
      <c r="B102" s="11"/>
      <c r="C102" s="11"/>
      <c r="D102" s="14"/>
      <c r="E102" s="36"/>
      <c r="F102" s="36"/>
      <c r="G102" s="36"/>
      <c r="H102" s="36"/>
      <c r="I102" s="24"/>
    </row>
    <row r="103" spans="1:9" s="10" customFormat="1" ht="12.75" hidden="1">
      <c r="A103" s="11"/>
      <c r="B103" s="11"/>
      <c r="C103" s="11"/>
      <c r="D103" s="14"/>
      <c r="E103" s="36"/>
      <c r="F103" s="36"/>
      <c r="G103" s="36"/>
      <c r="H103" s="36"/>
      <c r="I103" s="24"/>
    </row>
    <row r="104" spans="1:9" s="10" customFormat="1" ht="12.75" hidden="1">
      <c r="A104" s="11"/>
      <c r="B104" s="11"/>
      <c r="C104" s="11"/>
      <c r="D104" s="14"/>
      <c r="E104" s="36"/>
      <c r="F104" s="36"/>
      <c r="G104" s="36"/>
      <c r="H104" s="36"/>
      <c r="I104" s="24"/>
    </row>
    <row r="105" spans="1:9" s="10" customFormat="1" ht="12.75" hidden="1">
      <c r="A105" s="11"/>
      <c r="B105" s="11"/>
      <c r="C105" s="11"/>
      <c r="D105" s="14"/>
      <c r="E105" s="36"/>
      <c r="F105" s="36"/>
      <c r="G105" s="36"/>
      <c r="H105" s="36"/>
      <c r="I105" s="24"/>
    </row>
    <row r="106" spans="1:9" s="17" customFormat="1" ht="12.75">
      <c r="A106" s="29" t="s">
        <v>21</v>
      </c>
      <c r="B106" s="29"/>
      <c r="C106" s="29"/>
      <c r="D106" s="30"/>
      <c r="E106" s="34">
        <f>E111+E108</f>
        <v>0</v>
      </c>
      <c r="F106" s="34">
        <f>F111+F108</f>
        <v>68136</v>
      </c>
      <c r="G106" s="34">
        <f>G111+G108</f>
        <v>68136</v>
      </c>
      <c r="H106" s="34">
        <f>H111+H108</f>
        <v>0</v>
      </c>
      <c r="I106" s="31"/>
    </row>
    <row r="107" spans="1:9" s="17" customFormat="1" ht="12.75">
      <c r="A107" s="15"/>
      <c r="B107" s="15" t="s">
        <v>22</v>
      </c>
      <c r="C107" s="15"/>
      <c r="D107" s="16"/>
      <c r="E107" s="35"/>
      <c r="F107" s="35"/>
      <c r="G107" s="35"/>
      <c r="H107" s="35"/>
      <c r="I107" s="25"/>
    </row>
    <row r="108" spans="1:9" s="17" customFormat="1" ht="12.75">
      <c r="A108" s="15"/>
      <c r="B108" s="15"/>
      <c r="C108" s="15" t="s">
        <v>56</v>
      </c>
      <c r="D108" s="59"/>
      <c r="E108" s="35">
        <f>SUM(E109)</f>
        <v>0</v>
      </c>
      <c r="F108" s="35">
        <f>SUM(F109)</f>
        <v>62102</v>
      </c>
      <c r="G108" s="35">
        <f>E108+F108</f>
        <v>62102</v>
      </c>
      <c r="H108" s="35">
        <f>SUM(H109)</f>
        <v>0</v>
      </c>
      <c r="I108" s="25"/>
    </row>
    <row r="109" spans="1:9" s="17" customFormat="1" ht="12.75">
      <c r="A109" s="15"/>
      <c r="B109" s="15"/>
      <c r="C109" s="15"/>
      <c r="D109" s="14" t="s">
        <v>58</v>
      </c>
      <c r="E109" s="36">
        <v>0</v>
      </c>
      <c r="F109" s="36">
        <f>62102</f>
        <v>62102</v>
      </c>
      <c r="G109" s="36">
        <f>E109+F109</f>
        <v>62102</v>
      </c>
      <c r="H109" s="36"/>
      <c r="I109" s="24" t="s">
        <v>84</v>
      </c>
    </row>
    <row r="110" spans="1:9" s="17" customFormat="1" ht="12.75">
      <c r="A110" s="15"/>
      <c r="B110" s="15"/>
      <c r="C110" s="15"/>
      <c r="D110" s="16"/>
      <c r="E110" s="35"/>
      <c r="F110" s="35"/>
      <c r="G110" s="35"/>
      <c r="H110" s="35"/>
      <c r="I110" s="25"/>
    </row>
    <row r="111" spans="1:9" s="17" customFormat="1" ht="12.75">
      <c r="A111" s="15"/>
      <c r="B111" s="15"/>
      <c r="C111" s="15" t="s">
        <v>57</v>
      </c>
      <c r="D111" s="16"/>
      <c r="E111" s="35">
        <f>E112</f>
        <v>0</v>
      </c>
      <c r="F111" s="35">
        <f>F112</f>
        <v>6034</v>
      </c>
      <c r="G111" s="35">
        <f>E111+F111</f>
        <v>6034</v>
      </c>
      <c r="H111" s="35">
        <f>H112</f>
        <v>0</v>
      </c>
      <c r="I111" s="25"/>
    </row>
    <row r="112" spans="1:9" s="10" customFormat="1" ht="18.75" customHeight="1">
      <c r="A112" s="11"/>
      <c r="B112" s="11"/>
      <c r="C112" s="15"/>
      <c r="D112" s="14" t="s">
        <v>58</v>
      </c>
      <c r="E112" s="36">
        <v>0</v>
      </c>
      <c r="F112" s="36">
        <f>6034</f>
        <v>6034</v>
      </c>
      <c r="G112" s="36">
        <f>E112+F112</f>
        <v>6034</v>
      </c>
      <c r="H112" s="36"/>
      <c r="I112" s="24" t="s">
        <v>83</v>
      </c>
    </row>
    <row r="113" spans="1:9" s="10" customFormat="1" ht="12.75">
      <c r="A113" s="11"/>
      <c r="B113" s="11"/>
      <c r="C113" s="11"/>
      <c r="D113" s="14"/>
      <c r="E113" s="36"/>
      <c r="F113" s="36"/>
      <c r="G113" s="36"/>
      <c r="H113" s="36"/>
      <c r="I113" s="24"/>
    </row>
    <row r="114" spans="1:9" s="10" customFormat="1" ht="12.75">
      <c r="A114" s="11"/>
      <c r="B114" s="11"/>
      <c r="C114" s="11"/>
      <c r="D114" s="14"/>
      <c r="E114" s="36"/>
      <c r="F114" s="36"/>
      <c r="G114" s="36"/>
      <c r="H114" s="36"/>
      <c r="I114" s="24"/>
    </row>
    <row r="115" spans="1:9" s="55" customFormat="1" ht="14.25">
      <c r="A115" s="51"/>
      <c r="B115" s="51"/>
      <c r="C115" s="51"/>
      <c r="D115" s="52" t="s">
        <v>23</v>
      </c>
      <c r="E115" s="53">
        <f>E16+E19+E25+E33+E63+E68+E82+E111+E11+E45+E96+E108+E51+E85+E38+E74+E77+E58+E7+E54</f>
        <v>3892645</v>
      </c>
      <c r="F115" s="53">
        <f>F16+F19+F25+F33+F63+F68+F82+F111+F11+F45+F96+F108+F51+F85+F38+F74+F77+F58+F7+F54</f>
        <v>-2222509</v>
      </c>
      <c r="G115" s="53">
        <f>G16+G19+G25+G33+G63+G68+G82+G111+G11+G45+G96+G108+G51+G85+G38+G74+G77+G58+G7+G54</f>
        <v>1670136</v>
      </c>
      <c r="H115" s="53">
        <f>H16+H19+H25+H33+H63+H68+H82+H111+H11+H45+H96+H108+H51+H85+H38+H74+H77+H58+H7+H54</f>
        <v>0</v>
      </c>
      <c r="I115" s="54"/>
    </row>
    <row r="116" spans="1:9" s="10" customFormat="1" ht="12.75">
      <c r="A116" s="6"/>
      <c r="B116" s="6"/>
      <c r="C116" s="6"/>
      <c r="D116" s="7"/>
      <c r="E116" s="8"/>
      <c r="F116" s="8"/>
      <c r="G116" s="8"/>
      <c r="H116" s="8"/>
      <c r="I116" s="9"/>
    </row>
    <row r="117" spans="1:9" s="10" customFormat="1" ht="12.75">
      <c r="A117" s="6"/>
      <c r="B117" s="6"/>
      <c r="C117" s="6"/>
      <c r="D117" s="7"/>
      <c r="E117" s="8"/>
      <c r="F117" s="8"/>
      <c r="G117" s="8">
        <f>E115+F115</f>
        <v>1670136</v>
      </c>
      <c r="H117" s="8"/>
      <c r="I117" s="9"/>
    </row>
    <row r="118" spans="1:9" s="10" customFormat="1" ht="12.75">
      <c r="A118" s="6"/>
      <c r="B118" s="6"/>
      <c r="C118" s="6"/>
      <c r="D118" s="7"/>
      <c r="E118" s="8"/>
      <c r="F118" s="8"/>
      <c r="G118" s="8">
        <f>G115-G117</f>
        <v>0</v>
      </c>
      <c r="H118" s="8"/>
      <c r="I118" s="9"/>
    </row>
    <row r="119" spans="1:9" s="10" customFormat="1" ht="12.75">
      <c r="A119" s="6"/>
      <c r="B119" s="6"/>
      <c r="C119" s="6"/>
      <c r="D119" s="7"/>
      <c r="E119" s="8"/>
      <c r="F119" s="8"/>
      <c r="G119" s="8"/>
      <c r="H119" s="8"/>
      <c r="I119" s="9"/>
    </row>
    <row r="120" spans="1:9" s="10" customFormat="1" ht="12.75">
      <c r="A120" s="6"/>
      <c r="B120" s="6"/>
      <c r="C120" s="6"/>
      <c r="D120" s="7"/>
      <c r="E120" s="32">
        <v>70005</v>
      </c>
      <c r="F120" s="6" t="s">
        <v>53</v>
      </c>
      <c r="G120" s="8">
        <v>8000</v>
      </c>
      <c r="H120" s="49"/>
      <c r="I120" s="9"/>
    </row>
    <row r="121" spans="1:9" s="10" customFormat="1" ht="12.75">
      <c r="A121" s="6"/>
      <c r="B121" s="6"/>
      <c r="C121" s="6"/>
      <c r="D121" s="7"/>
      <c r="E121" s="32">
        <v>70005</v>
      </c>
      <c r="F121" s="6" t="s">
        <v>29</v>
      </c>
      <c r="G121" s="49">
        <f>770000-500000</f>
        <v>270000</v>
      </c>
      <c r="H121" s="49"/>
      <c r="I121" s="56"/>
    </row>
    <row r="122" spans="1:9" s="10" customFormat="1" ht="12.75">
      <c r="A122" s="6"/>
      <c r="B122" s="6"/>
      <c r="C122" s="6"/>
      <c r="D122" s="7"/>
      <c r="E122" s="32">
        <v>75020</v>
      </c>
      <c r="F122" s="6" t="s">
        <v>30</v>
      </c>
      <c r="G122" s="49">
        <v>500</v>
      </c>
      <c r="H122" s="8"/>
      <c r="I122" s="56"/>
    </row>
    <row r="123" spans="1:9" s="10" customFormat="1" ht="12.75">
      <c r="A123" s="6"/>
      <c r="B123" s="6"/>
      <c r="C123" s="6"/>
      <c r="D123" s="7"/>
      <c r="E123" s="32">
        <v>80130</v>
      </c>
      <c r="F123" s="6" t="s">
        <v>30</v>
      </c>
      <c r="G123" s="49">
        <f>500</f>
        <v>500</v>
      </c>
      <c r="H123" s="8"/>
      <c r="I123" s="56"/>
    </row>
    <row r="124" spans="1:9" s="10" customFormat="1" ht="12.75">
      <c r="A124" s="6"/>
      <c r="B124" s="6"/>
      <c r="C124" s="6"/>
      <c r="D124" s="7"/>
      <c r="E124" s="32">
        <v>85333</v>
      </c>
      <c r="F124" s="6" t="s">
        <v>30</v>
      </c>
      <c r="G124" s="49">
        <v>1000</v>
      </c>
      <c r="H124" s="8"/>
      <c r="I124" s="56"/>
    </row>
    <row r="125" spans="1:9" s="10" customFormat="1" ht="12.75">
      <c r="A125" s="6"/>
      <c r="B125" s="6"/>
      <c r="C125" s="6"/>
      <c r="D125" s="7"/>
      <c r="E125" s="48"/>
      <c r="F125" s="48"/>
      <c r="G125" s="8"/>
      <c r="H125" s="8"/>
      <c r="I125" s="56"/>
    </row>
    <row r="126" spans="1:9" s="10" customFormat="1" ht="12.75">
      <c r="A126" s="6"/>
      <c r="B126" s="6"/>
      <c r="C126" s="6"/>
      <c r="D126" s="7"/>
      <c r="E126" s="48"/>
      <c r="F126" s="48"/>
      <c r="G126" s="46">
        <f>SUM(G120:G125)</f>
        <v>280000</v>
      </c>
      <c r="H126" s="46">
        <f>SUM(H120:H125)</f>
        <v>0</v>
      </c>
      <c r="I126" s="57"/>
    </row>
    <row r="127" spans="1:9" s="10" customFormat="1" ht="12.75">
      <c r="A127" s="6"/>
      <c r="B127" s="6"/>
      <c r="C127" s="6"/>
      <c r="D127" s="7"/>
      <c r="E127" s="48"/>
      <c r="F127" s="48"/>
      <c r="G127" s="8"/>
      <c r="H127" s="8"/>
      <c r="I127" s="9"/>
    </row>
    <row r="128" spans="1:9" s="10" customFormat="1" ht="12.75">
      <c r="A128" s="6"/>
      <c r="B128" s="6"/>
      <c r="C128" s="6"/>
      <c r="D128" s="7"/>
      <c r="E128" s="50" t="s">
        <v>31</v>
      </c>
      <c r="F128" s="50"/>
      <c r="G128" s="33">
        <f>G117+G126</f>
        <v>1950136</v>
      </c>
      <c r="H128" s="33">
        <f>H115+H126</f>
        <v>0</v>
      </c>
      <c r="I128" s="9"/>
    </row>
    <row r="129" spans="1:9" s="10" customFormat="1" ht="12.75">
      <c r="A129" s="6"/>
      <c r="B129" s="6"/>
      <c r="C129" s="6"/>
      <c r="D129" s="7"/>
      <c r="E129" s="48"/>
      <c r="F129" s="48"/>
      <c r="G129" s="8"/>
      <c r="H129" s="8"/>
      <c r="I129" s="9"/>
    </row>
    <row r="130" spans="1:9" s="10" customFormat="1" ht="12.75">
      <c r="A130" s="6"/>
      <c r="B130" s="6"/>
      <c r="C130" s="6"/>
      <c r="D130" s="7"/>
      <c r="E130" s="8"/>
      <c r="F130" s="8"/>
      <c r="G130" s="8"/>
      <c r="H130" s="8"/>
      <c r="I130" s="9"/>
    </row>
    <row r="131" spans="1:9" s="10" customFormat="1" ht="12.75">
      <c r="A131" s="6"/>
      <c r="B131" s="6"/>
      <c r="C131" s="6"/>
      <c r="D131" s="7"/>
      <c r="E131" s="8"/>
      <c r="F131" s="8"/>
      <c r="G131" s="8"/>
      <c r="H131" s="8"/>
      <c r="I131" s="9"/>
    </row>
    <row r="132" spans="1:9" s="10" customFormat="1" ht="12.75">
      <c r="A132" s="6"/>
      <c r="B132" s="6"/>
      <c r="C132" s="6"/>
      <c r="D132" s="7"/>
      <c r="E132" s="8"/>
      <c r="F132" s="8"/>
      <c r="G132" s="8"/>
      <c r="H132" s="8"/>
      <c r="I132" s="9"/>
    </row>
    <row r="133" spans="1:9" s="10" customFormat="1" ht="12.75">
      <c r="A133" s="6"/>
      <c r="B133" s="6"/>
      <c r="C133" s="6"/>
      <c r="D133" s="7"/>
      <c r="E133" s="8"/>
      <c r="F133" s="8"/>
      <c r="G133" s="8"/>
      <c r="H133" s="8"/>
      <c r="I133" s="9"/>
    </row>
    <row r="134" spans="1:9" s="10" customFormat="1" ht="12.75">
      <c r="A134" s="6"/>
      <c r="B134" s="6"/>
      <c r="C134" s="6"/>
      <c r="D134" s="7"/>
      <c r="E134" s="20"/>
      <c r="F134" s="20"/>
      <c r="G134" s="20"/>
      <c r="H134" s="20"/>
      <c r="I134" s="9"/>
    </row>
    <row r="135" spans="1:9" s="10" customFormat="1" ht="12.75">
      <c r="A135" s="6"/>
      <c r="B135" s="6"/>
      <c r="C135" s="6"/>
      <c r="D135" s="7"/>
      <c r="E135" s="20"/>
      <c r="F135" s="20"/>
      <c r="G135" s="20"/>
      <c r="H135" s="20"/>
      <c r="I135" s="9"/>
    </row>
  </sheetData>
  <sheetProtection/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0">
      <selection activeCell="I10" sqref="I10"/>
    </sheetView>
  </sheetViews>
  <sheetFormatPr defaultColWidth="8.796875" defaultRowHeight="14.25"/>
  <cols>
    <col min="1" max="1" width="6.09765625" style="18" customWidth="1"/>
    <col min="2" max="2" width="47.8984375" style="19" customWidth="1"/>
    <col min="3" max="3" width="13.59765625" style="20" customWidth="1"/>
    <col min="4" max="4" width="39" style="21" customWidth="1"/>
    <col min="5" max="16384" width="9" style="22" customWidth="1"/>
  </cols>
  <sheetData>
    <row r="1" spans="1:4" s="1" customFormat="1" ht="15.75">
      <c r="A1" s="3"/>
      <c r="B1" s="23" t="s">
        <v>95</v>
      </c>
      <c r="C1" s="4"/>
      <c r="D1" s="5"/>
    </row>
    <row r="2" spans="1:4" s="10" customFormat="1" ht="12.75">
      <c r="A2" s="6"/>
      <c r="B2" s="7"/>
      <c r="C2" s="8"/>
      <c r="D2" s="9"/>
    </row>
    <row r="3" spans="1:4" s="13" customFormat="1" ht="16.5" customHeight="1">
      <c r="A3" s="11" t="s">
        <v>96</v>
      </c>
      <c r="B3" s="11" t="s">
        <v>2</v>
      </c>
      <c r="C3" s="12" t="s">
        <v>6</v>
      </c>
      <c r="D3" s="11" t="s">
        <v>130</v>
      </c>
    </row>
    <row r="4" spans="1:6" s="10" customFormat="1" ht="12.75">
      <c r="A4" s="11" t="s">
        <v>97</v>
      </c>
      <c r="B4" s="42" t="s">
        <v>49</v>
      </c>
      <c r="C4" s="37">
        <v>553000</v>
      </c>
      <c r="D4" s="62"/>
      <c r="F4" s="45"/>
    </row>
    <row r="5" spans="1:6" s="10" customFormat="1" ht="25.5">
      <c r="A5" s="11" t="s">
        <v>98</v>
      </c>
      <c r="B5" s="42" t="s">
        <v>62</v>
      </c>
      <c r="C5" s="37">
        <v>76574</v>
      </c>
      <c r="D5" s="62"/>
      <c r="F5" s="45"/>
    </row>
    <row r="6" spans="1:6" s="10" customFormat="1" ht="25.5">
      <c r="A6" s="11" t="s">
        <v>99</v>
      </c>
      <c r="B6" s="42" t="s">
        <v>61</v>
      </c>
      <c r="C6" s="37">
        <v>35000</v>
      </c>
      <c r="D6" s="62" t="s">
        <v>129</v>
      </c>
      <c r="F6" s="45"/>
    </row>
    <row r="7" spans="1:6" s="10" customFormat="1" ht="25.5">
      <c r="A7" s="11" t="s">
        <v>100</v>
      </c>
      <c r="B7" s="42" t="s">
        <v>54</v>
      </c>
      <c r="C7" s="37">
        <v>1709000</v>
      </c>
      <c r="D7" s="63" t="s">
        <v>131</v>
      </c>
      <c r="F7" s="45"/>
    </row>
    <row r="8" spans="1:10" s="10" customFormat="1" ht="25.5">
      <c r="A8" s="11" t="s">
        <v>101</v>
      </c>
      <c r="B8" s="42" t="s">
        <v>60</v>
      </c>
      <c r="C8" s="37">
        <v>655000</v>
      </c>
      <c r="D8" s="62"/>
      <c r="E8" s="44"/>
      <c r="F8" s="58"/>
      <c r="G8" s="44"/>
      <c r="H8" s="44"/>
      <c r="I8" s="44"/>
      <c r="J8" s="44"/>
    </row>
    <row r="9" spans="1:10" s="10" customFormat="1" ht="25.5">
      <c r="A9" s="11" t="s">
        <v>102</v>
      </c>
      <c r="B9" s="42" t="s">
        <v>74</v>
      </c>
      <c r="C9" s="37">
        <v>492000</v>
      </c>
      <c r="D9" s="64" t="s">
        <v>132</v>
      </c>
      <c r="E9" s="44"/>
      <c r="F9" s="58"/>
      <c r="G9" s="44"/>
      <c r="H9" s="44"/>
      <c r="I9" s="44"/>
      <c r="J9" s="44"/>
    </row>
    <row r="10" spans="1:10" s="10" customFormat="1" ht="20.25" customHeight="1">
      <c r="A10" s="11" t="s">
        <v>103</v>
      </c>
      <c r="B10" s="14" t="s">
        <v>91</v>
      </c>
      <c r="C10" s="37">
        <v>60000</v>
      </c>
      <c r="D10" s="63"/>
      <c r="E10" s="44"/>
      <c r="F10" s="58"/>
      <c r="G10" s="44"/>
      <c r="H10" s="44"/>
      <c r="I10" s="44"/>
      <c r="J10" s="44"/>
    </row>
    <row r="11" spans="1:4" s="10" customFormat="1" ht="25.5">
      <c r="A11" s="11" t="s">
        <v>104</v>
      </c>
      <c r="B11" s="42" t="s">
        <v>62</v>
      </c>
      <c r="C11" s="36">
        <v>1113525</v>
      </c>
      <c r="D11" s="62" t="s">
        <v>135</v>
      </c>
    </row>
    <row r="12" spans="1:4" s="10" customFormat="1" ht="25.5">
      <c r="A12" s="11" t="s">
        <v>105</v>
      </c>
      <c r="B12" s="42" t="s">
        <v>62</v>
      </c>
      <c r="C12" s="36">
        <v>636475</v>
      </c>
      <c r="D12" s="62" t="s">
        <v>136</v>
      </c>
    </row>
    <row r="13" spans="1:4" s="10" customFormat="1" ht="12.75">
      <c r="A13" s="11" t="s">
        <v>106</v>
      </c>
      <c r="B13" s="14" t="s">
        <v>46</v>
      </c>
      <c r="C13" s="36">
        <v>200000</v>
      </c>
      <c r="D13" s="65"/>
    </row>
    <row r="14" spans="1:4" s="10" customFormat="1" ht="12.75">
      <c r="A14" s="11" t="s">
        <v>107</v>
      </c>
      <c r="B14" s="14" t="s">
        <v>59</v>
      </c>
      <c r="C14" s="36">
        <v>60000</v>
      </c>
      <c r="D14" s="62"/>
    </row>
    <row r="15" spans="1:4" s="10" customFormat="1" ht="25.5">
      <c r="A15" s="11" t="s">
        <v>108</v>
      </c>
      <c r="B15" s="14" t="s">
        <v>63</v>
      </c>
      <c r="C15" s="36">
        <v>200000</v>
      </c>
      <c r="D15" s="62"/>
    </row>
    <row r="16" spans="1:4" s="10" customFormat="1" ht="25.5">
      <c r="A16" s="11" t="s">
        <v>109</v>
      </c>
      <c r="B16" s="14" t="s">
        <v>64</v>
      </c>
      <c r="C16" s="36">
        <v>300000</v>
      </c>
      <c r="D16" s="62"/>
    </row>
    <row r="17" spans="1:4" s="10" customFormat="1" ht="25.5">
      <c r="A17" s="11" t="s">
        <v>110</v>
      </c>
      <c r="B17" s="14" t="s">
        <v>65</v>
      </c>
      <c r="C17" s="36">
        <v>240000</v>
      </c>
      <c r="D17" s="62"/>
    </row>
    <row r="18" spans="1:7" s="10" customFormat="1" ht="25.5">
      <c r="A18" s="11" t="s">
        <v>111</v>
      </c>
      <c r="B18" s="14" t="s">
        <v>66</v>
      </c>
      <c r="C18" s="37">
        <v>354639</v>
      </c>
      <c r="D18" s="62"/>
      <c r="E18" s="49"/>
      <c r="F18" s="44"/>
      <c r="G18" s="44"/>
    </row>
    <row r="19" spans="1:4" s="10" customFormat="1" ht="12.75">
      <c r="A19" s="11" t="s">
        <v>112</v>
      </c>
      <c r="B19" s="14" t="s">
        <v>67</v>
      </c>
      <c r="C19" s="37">
        <v>5000</v>
      </c>
      <c r="D19" s="62"/>
    </row>
    <row r="20" spans="1:4" s="44" customFormat="1" ht="12.75">
      <c r="A20" s="11" t="s">
        <v>113</v>
      </c>
      <c r="B20" s="42" t="s">
        <v>88</v>
      </c>
      <c r="C20" s="37">
        <v>30000</v>
      </c>
      <c r="D20" s="63"/>
    </row>
    <row r="21" spans="1:4" s="44" customFormat="1" ht="12.75">
      <c r="A21" s="11" t="s">
        <v>114</v>
      </c>
      <c r="B21" s="42" t="s">
        <v>89</v>
      </c>
      <c r="C21" s="37">
        <v>28000</v>
      </c>
      <c r="D21" s="63"/>
    </row>
    <row r="22" spans="1:4" s="10" customFormat="1" ht="12.75">
      <c r="A22" s="11" t="s">
        <v>115</v>
      </c>
      <c r="B22" s="14" t="s">
        <v>68</v>
      </c>
      <c r="C22" s="37">
        <v>400000</v>
      </c>
      <c r="D22" s="62"/>
    </row>
    <row r="23" spans="1:4" s="10" customFormat="1" ht="12.75">
      <c r="A23" s="11" t="s">
        <v>116</v>
      </c>
      <c r="B23" s="14" t="s">
        <v>45</v>
      </c>
      <c r="C23" s="36">
        <v>400000</v>
      </c>
      <c r="D23" s="62" t="s">
        <v>133</v>
      </c>
    </row>
    <row r="24" spans="1:4" s="10" customFormat="1" ht="12.75">
      <c r="A24" s="11" t="s">
        <v>117</v>
      </c>
      <c r="B24" s="14" t="s">
        <v>92</v>
      </c>
      <c r="C24" s="36">
        <v>14000</v>
      </c>
      <c r="D24" s="62" t="s">
        <v>134</v>
      </c>
    </row>
    <row r="25" spans="1:4" s="10" customFormat="1" ht="25.5">
      <c r="A25" s="11" t="s">
        <v>118</v>
      </c>
      <c r="B25" s="42" t="s">
        <v>75</v>
      </c>
      <c r="C25" s="37">
        <v>1000</v>
      </c>
      <c r="D25" s="64"/>
    </row>
    <row r="26" spans="1:4" s="10" customFormat="1" ht="25.5">
      <c r="A26" s="11" t="s">
        <v>119</v>
      </c>
      <c r="B26" s="42" t="s">
        <v>94</v>
      </c>
      <c r="C26" s="37">
        <v>2500</v>
      </c>
      <c r="D26" s="62"/>
    </row>
    <row r="27" spans="1:5" s="10" customFormat="1" ht="12.75">
      <c r="A27" s="11" t="s">
        <v>120</v>
      </c>
      <c r="B27" s="14" t="s">
        <v>34</v>
      </c>
      <c r="C27" s="36">
        <v>38482</v>
      </c>
      <c r="D27" s="62"/>
      <c r="E27" s="47"/>
    </row>
    <row r="28" spans="1:4" s="10" customFormat="1" ht="12.75">
      <c r="A28" s="11" t="s">
        <v>121</v>
      </c>
      <c r="B28" s="14" t="s">
        <v>69</v>
      </c>
      <c r="C28" s="36">
        <v>4000</v>
      </c>
      <c r="D28" s="62"/>
    </row>
    <row r="29" spans="1:4" s="10" customFormat="1" ht="12.75">
      <c r="A29" s="11" t="s">
        <v>122</v>
      </c>
      <c r="B29" s="14" t="s">
        <v>70</v>
      </c>
      <c r="C29" s="36">
        <v>525000</v>
      </c>
      <c r="D29" s="62"/>
    </row>
    <row r="30" spans="1:4" s="10" customFormat="1" ht="12.75">
      <c r="A30" s="11" t="s">
        <v>123</v>
      </c>
      <c r="B30" s="14" t="s">
        <v>139</v>
      </c>
      <c r="C30" s="37">
        <v>4000</v>
      </c>
      <c r="D30" s="62"/>
    </row>
    <row r="31" spans="1:4" s="10" customFormat="1" ht="12.75">
      <c r="A31" s="11" t="s">
        <v>124</v>
      </c>
      <c r="B31" s="14" t="s">
        <v>140</v>
      </c>
      <c r="C31" s="37">
        <v>6000</v>
      </c>
      <c r="D31" s="62"/>
    </row>
    <row r="32" spans="1:4" s="10" customFormat="1" ht="12.75">
      <c r="A32" s="11" t="s">
        <v>125</v>
      </c>
      <c r="B32" s="14" t="s">
        <v>71</v>
      </c>
      <c r="C32" s="37">
        <v>51000</v>
      </c>
      <c r="D32" s="62"/>
    </row>
    <row r="33" spans="1:4" s="10" customFormat="1" ht="12.75">
      <c r="A33" s="11" t="s">
        <v>126</v>
      </c>
      <c r="B33" s="14" t="s">
        <v>58</v>
      </c>
      <c r="C33" s="37">
        <v>62102</v>
      </c>
      <c r="D33" s="62" t="s">
        <v>138</v>
      </c>
    </row>
    <row r="34" spans="1:4" s="10" customFormat="1" ht="12.75">
      <c r="A34" s="11" t="s">
        <v>127</v>
      </c>
      <c r="B34" s="14" t="s">
        <v>58</v>
      </c>
      <c r="C34" s="36">
        <v>62659</v>
      </c>
      <c r="D34" s="62" t="s">
        <v>137</v>
      </c>
    </row>
    <row r="35" spans="1:4" s="10" customFormat="1" ht="12.75">
      <c r="A35" s="11" t="s">
        <v>128</v>
      </c>
      <c r="B35" s="14" t="s">
        <v>90</v>
      </c>
      <c r="C35" s="36">
        <v>12300</v>
      </c>
      <c r="D35" s="62"/>
    </row>
    <row r="36" spans="1:4" s="10" customFormat="1" ht="12.75">
      <c r="A36" s="11"/>
      <c r="B36" s="14"/>
      <c r="C36" s="36"/>
      <c r="D36" s="62"/>
    </row>
    <row r="37" spans="1:4" s="28" customFormat="1" ht="15.75">
      <c r="A37" s="26"/>
      <c r="B37" s="27" t="s">
        <v>23</v>
      </c>
      <c r="C37" s="53">
        <f>SUM(C4:C35)</f>
        <v>8331256</v>
      </c>
      <c r="D37" s="61"/>
    </row>
    <row r="38" spans="1:4" s="10" customFormat="1" ht="12.75">
      <c r="A38" s="6"/>
      <c r="B38" s="7"/>
      <c r="C38" s="8"/>
      <c r="D38" s="9"/>
    </row>
    <row r="39" spans="1:4" s="10" customFormat="1" ht="12.75">
      <c r="A39" s="6"/>
      <c r="B39" s="7"/>
      <c r="C39" s="8"/>
      <c r="D39" s="9"/>
    </row>
    <row r="40" spans="1:4" s="10" customFormat="1" ht="12.75">
      <c r="A40" s="6"/>
      <c r="B40" s="7"/>
      <c r="C40" s="8"/>
      <c r="D40" s="9"/>
    </row>
    <row r="41" spans="1:4" s="10" customFormat="1" ht="12.75">
      <c r="A41" s="6"/>
      <c r="B41" s="7"/>
      <c r="C41" s="8"/>
      <c r="D41" s="9"/>
    </row>
    <row r="42" spans="1:4" s="10" customFormat="1" ht="12.75">
      <c r="A42" s="6"/>
      <c r="B42" s="7"/>
      <c r="C42" s="8"/>
      <c r="D42" s="9"/>
    </row>
    <row r="43" spans="1:4" s="10" customFormat="1" ht="12.75">
      <c r="A43" s="6"/>
      <c r="B43" s="7"/>
      <c r="C43" s="8"/>
      <c r="D43" s="9"/>
    </row>
    <row r="44" spans="1:4" s="10" customFormat="1" ht="12.75">
      <c r="A44" s="6"/>
      <c r="B44" s="7"/>
      <c r="C44" s="8"/>
      <c r="D44" s="9"/>
    </row>
    <row r="45" spans="1:4" s="10" customFormat="1" ht="12.75">
      <c r="A45" s="6"/>
      <c r="B45" s="7"/>
      <c r="C45" s="8"/>
      <c r="D45" s="9"/>
    </row>
    <row r="46" spans="1:4" s="10" customFormat="1" ht="12.75">
      <c r="A46" s="6"/>
      <c r="B46" s="7"/>
      <c r="C46" s="8"/>
      <c r="D46" s="9"/>
    </row>
    <row r="47" spans="1:4" s="10" customFormat="1" ht="12.75">
      <c r="A47" s="6"/>
      <c r="B47" s="7"/>
      <c r="C47" s="8"/>
      <c r="D47" s="9"/>
    </row>
    <row r="48" spans="1:4" s="10" customFormat="1" ht="12.75">
      <c r="A48" s="6"/>
      <c r="B48" s="7"/>
      <c r="C48" s="8"/>
      <c r="D48" s="9"/>
    </row>
    <row r="49" spans="1:4" s="10" customFormat="1" ht="12.75">
      <c r="A49" s="6"/>
      <c r="B49" s="7"/>
      <c r="C49" s="8"/>
      <c r="D49" s="9"/>
    </row>
    <row r="50" spans="1:4" s="10" customFormat="1" ht="12.75">
      <c r="A50" s="6"/>
      <c r="B50" s="7"/>
      <c r="C50" s="8"/>
      <c r="D50" s="9"/>
    </row>
    <row r="51" spans="1:4" s="10" customFormat="1" ht="12.75">
      <c r="A51" s="6"/>
      <c r="B51" s="7"/>
      <c r="C51" s="8"/>
      <c r="D51" s="9"/>
    </row>
    <row r="52" spans="1:4" s="10" customFormat="1" ht="12.75">
      <c r="A52" s="6"/>
      <c r="B52" s="7"/>
      <c r="C52" s="8"/>
      <c r="D52" s="9"/>
    </row>
    <row r="53" spans="1:4" s="10" customFormat="1" ht="12.75">
      <c r="A53" s="6"/>
      <c r="B53" s="7"/>
      <c r="C53" s="8"/>
      <c r="D53" s="9"/>
    </row>
  </sheetData>
  <sheetProtection/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1" sqref="M3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Renata</cp:lastModifiedBy>
  <cp:lastPrinted>2017-06-08T07:28:09Z</cp:lastPrinted>
  <dcterms:created xsi:type="dcterms:W3CDTF">2011-06-16T10:21:52Z</dcterms:created>
  <dcterms:modified xsi:type="dcterms:W3CDTF">2017-06-08T07:28:18Z</dcterms:modified>
  <cp:category/>
  <cp:version/>
  <cp:contentType/>
  <cp:contentStatus/>
</cp:coreProperties>
</file>