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50" tabRatio="601" activeTab="0"/>
  </bookViews>
  <sheets>
    <sheet name="Treść" sheetId="1" r:id="rId1"/>
    <sheet name="dochody" sheetId="2" r:id="rId2"/>
    <sheet name="wydatki" sheetId="3" r:id="rId3"/>
  </sheets>
  <definedNames>
    <definedName name="_xlnm.Print_Area" localSheetId="0">'Treść'!$A$1:$I$47</definedName>
  </definedNames>
  <calcPr fullCalcOnLoad="1"/>
</workbook>
</file>

<file path=xl/sharedStrings.xml><?xml version="1.0" encoding="utf-8"?>
<sst xmlns="http://schemas.openxmlformats.org/spreadsheetml/2006/main" count="805" uniqueCount="311">
  <si>
    <t xml:space="preserve">Środki otrzymane od pozostałych jednostek zaliczanych do sektora </t>
  </si>
  <si>
    <t xml:space="preserve">finansów publicznych na realizację zadań bieżących jednostek </t>
  </si>
  <si>
    <t>zaliczanych do sektora finansów publicznych</t>
  </si>
  <si>
    <t>obowiązkiem ubezpieczenia zdrowotnego</t>
  </si>
  <si>
    <t>Pozostałe podatki na rzecz budżetów jednostek samorządu terytorialnego</t>
  </si>
  <si>
    <t>Wynagrodzenia osobowe członków korpusu służby cywilnej</t>
  </si>
  <si>
    <t>Uposażenia żołnierzy zawodowych i nadterminowych oraz funkcjonariuszy</t>
  </si>
  <si>
    <t>Podatek od nieruchomości</t>
  </si>
  <si>
    <t>Opłaty na rzecz budżetu państwa</t>
  </si>
  <si>
    <t>Zakup sprzętu i uzbrojenia</t>
  </si>
  <si>
    <t>plan</t>
  </si>
  <si>
    <t xml:space="preserve">plan </t>
  </si>
  <si>
    <t>30.09.2001</t>
  </si>
  <si>
    <t>01005</t>
  </si>
  <si>
    <t>02001</t>
  </si>
  <si>
    <t>Gospodarka leśna</t>
  </si>
  <si>
    <t>Prace geodezyjno-urządzeniowe na potrzeby rolnictwa</t>
  </si>
  <si>
    <t>85495</t>
  </si>
  <si>
    <t>par.</t>
  </si>
  <si>
    <t>plan wg</t>
  </si>
  <si>
    <t>OGÓŁEM PRZYCHODY</t>
  </si>
  <si>
    <t>uchwały budżetowej</t>
  </si>
  <si>
    <t>plan na</t>
  </si>
  <si>
    <t>uch. Budzetowej</t>
  </si>
  <si>
    <t>przez powiat (SOSW)</t>
  </si>
  <si>
    <t>przez powiat(PUP)</t>
  </si>
  <si>
    <t>Placówki opiekuńczo-wychowawcze</t>
  </si>
  <si>
    <t>WYDATKI- zadania  z zakresu administracji rządowej</t>
  </si>
  <si>
    <t>Kultura fizyczna i sport</t>
  </si>
  <si>
    <t>Różne rozliczenia</t>
  </si>
  <si>
    <t>Rezerwy ogólne i celowe</t>
  </si>
  <si>
    <t>RAZEM</t>
  </si>
  <si>
    <t>Opracowania geodezyjne i kartograficzne</t>
  </si>
  <si>
    <t>OGÓŁEM</t>
  </si>
  <si>
    <t>DOCHODY -własne</t>
  </si>
  <si>
    <t>DOCHODY - z zakresu administracji rządowej</t>
  </si>
  <si>
    <t>Podatek dochodowy od osób fizycznych</t>
  </si>
  <si>
    <t>Powiatowe urzędy pracy</t>
  </si>
  <si>
    <t>Starostwa powiatowe</t>
  </si>
  <si>
    <t>Subwencje ogólne z budżetu państwa</t>
  </si>
  <si>
    <t>Część wyrównawcza subwencji ogólnej dla powiatów</t>
  </si>
  <si>
    <t xml:space="preserve">WYDATKI- zadania własne </t>
  </si>
  <si>
    <t>Szpitale ogólne</t>
  </si>
  <si>
    <t>OGÓŁEM DOCHODY</t>
  </si>
  <si>
    <t>Składki na ubezpieczenie zdrowotne oraz świadczenia dla osób</t>
  </si>
  <si>
    <t>020</t>
  </si>
  <si>
    <t>02002</t>
  </si>
  <si>
    <t>Nadzór nad gospodarką leśną</t>
  </si>
  <si>
    <t>600</t>
  </si>
  <si>
    <t>60014</t>
  </si>
  <si>
    <t>700</t>
  </si>
  <si>
    <t>70005</t>
  </si>
  <si>
    <t>750</t>
  </si>
  <si>
    <t>Administracja publiczna</t>
  </si>
  <si>
    <t>75011</t>
  </si>
  <si>
    <t>75020</t>
  </si>
  <si>
    <t>Wpływy z opłaty komunikacyjnej</t>
  </si>
  <si>
    <t>756</t>
  </si>
  <si>
    <t>75622</t>
  </si>
  <si>
    <t>758</t>
  </si>
  <si>
    <t>75801</t>
  </si>
  <si>
    <t>75803</t>
  </si>
  <si>
    <t>75814</t>
  </si>
  <si>
    <t>Różne rozliczenia finansowe</t>
  </si>
  <si>
    <t>853</t>
  </si>
  <si>
    <t>Rodziny zastępcze</t>
  </si>
  <si>
    <t>85324</t>
  </si>
  <si>
    <t>Wpływy z różnych dochodów</t>
  </si>
  <si>
    <t>85333</t>
  </si>
  <si>
    <t>010</t>
  </si>
  <si>
    <t>Rolnictwo i łowiectwo</t>
  </si>
  <si>
    <t>710</t>
  </si>
  <si>
    <t>Działalność usługowa</t>
  </si>
  <si>
    <t>71012</t>
  </si>
  <si>
    <t>Ośrodki dokumentacji geodezyjnej i kartograficznej</t>
  </si>
  <si>
    <t>71013</t>
  </si>
  <si>
    <t>71014</t>
  </si>
  <si>
    <t>71015</t>
  </si>
  <si>
    <t>Nadzór budowlany</t>
  </si>
  <si>
    <t>75045</t>
  </si>
  <si>
    <t>754</t>
  </si>
  <si>
    <t>75411</t>
  </si>
  <si>
    <t>851</t>
  </si>
  <si>
    <t>85156</t>
  </si>
  <si>
    <t>Transport i łączność</t>
  </si>
  <si>
    <t>Zakup usług pozostałych</t>
  </si>
  <si>
    <t xml:space="preserve">Składki na ubepieczenia społeczne </t>
  </si>
  <si>
    <t>Zakup materiałów i wyposażenia</t>
  </si>
  <si>
    <t>Zakup energii</t>
  </si>
  <si>
    <t>Zakup usług remontowych</t>
  </si>
  <si>
    <t>Wydatki inwestycyjne jednostek budżetowych</t>
  </si>
  <si>
    <t>Gospodarka mieszkaniowa</t>
  </si>
  <si>
    <t>75019</t>
  </si>
  <si>
    <t>Rady powiatów</t>
  </si>
  <si>
    <t>Wpłaty na PFRON</t>
  </si>
  <si>
    <t>Wydatki na zakupy inwestycyjne jednostek budżetowych</t>
  </si>
  <si>
    <t>75095</t>
  </si>
  <si>
    <t>757</t>
  </si>
  <si>
    <t>Obsługa długu publicznego</t>
  </si>
  <si>
    <t>75702</t>
  </si>
  <si>
    <t>75818</t>
  </si>
  <si>
    <t>rezerwa ogólna</t>
  </si>
  <si>
    <t>Dotacje celowe otrzymane z budżetu państwa na inwestycje i zakupy</t>
  </si>
  <si>
    <t>inwestycyjne z zakresu administracji rządowej oraz inne zadania zlecone</t>
  </si>
  <si>
    <t>ustawami realizowane przez powiat</t>
  </si>
  <si>
    <t>75414</t>
  </si>
  <si>
    <t>Obrona cywilna</t>
  </si>
  <si>
    <t>955</t>
  </si>
  <si>
    <t>80123</t>
  </si>
  <si>
    <t>Licea profilowane</t>
  </si>
  <si>
    <t>Składki na ubezpieczenie zdrowotne (PUP)</t>
  </si>
  <si>
    <t>Składki na ubezpieczenie zdrowotne (SOSW)</t>
  </si>
  <si>
    <t>Dochody od osób prawnych, od osób fizycznych i od innych</t>
  </si>
  <si>
    <t>85195</t>
  </si>
  <si>
    <t>85321</t>
  </si>
  <si>
    <t>952</t>
  </si>
  <si>
    <t>Przychody z zaciągniętych pożyczek i kredytów na rynku krajowym</t>
  </si>
  <si>
    <t>92105</t>
  </si>
  <si>
    <t>Pozostałe zadania w zakresie kultury</t>
  </si>
  <si>
    <t>dz.</t>
  </si>
  <si>
    <t xml:space="preserve">rozdz. </t>
  </si>
  <si>
    <t>par</t>
  </si>
  <si>
    <t>nazwa/zadanie</t>
  </si>
  <si>
    <t>Prace geodezyjne i kartograficzne (nieinwestycyjne)</t>
  </si>
  <si>
    <t>Wynagrodzenia osobowe pracowników</t>
  </si>
  <si>
    <t>Składki na Fundusz Pracy</t>
  </si>
  <si>
    <t xml:space="preserve">Odpisy na ZFŚS </t>
  </si>
  <si>
    <t>Leśnictwo</t>
  </si>
  <si>
    <t>Pozostała działalność</t>
  </si>
  <si>
    <t>Drogi publiczne powiatowe</t>
  </si>
  <si>
    <t>Różne opłaty i składki</t>
  </si>
  <si>
    <t xml:space="preserve"> </t>
  </si>
  <si>
    <t>Gospodarka gruntami i nieruchomościami</t>
  </si>
  <si>
    <t>Oświata i wychowanie</t>
  </si>
  <si>
    <t>Dodatkowe wynagrodzenie roczne</t>
  </si>
  <si>
    <t>Podróże służbowe krajowe</t>
  </si>
  <si>
    <t>Składki na ubezpieczenia społeczne</t>
  </si>
  <si>
    <t>Odpisy na ZFŚS</t>
  </si>
  <si>
    <t>Różne wydatki na rzecz osób fizycznych</t>
  </si>
  <si>
    <t>Szkoły zawodowe specjalne</t>
  </si>
  <si>
    <t>Podróże służbowe zagraniczne</t>
  </si>
  <si>
    <t>Świadczenia społeczne</t>
  </si>
  <si>
    <t>Ochrona zdrowia</t>
  </si>
  <si>
    <t>Powiatowe centra pomocy rodzinie</t>
  </si>
  <si>
    <t>Urzędy wojewódzkie</t>
  </si>
  <si>
    <t>Komisje poborowe</t>
  </si>
  <si>
    <t>801</t>
  </si>
  <si>
    <t>80102</t>
  </si>
  <si>
    <t>Szkoły podstawowe specjalne</t>
  </si>
  <si>
    <t>Zakup pomocy naukowych, dydaktycznych i książek</t>
  </si>
  <si>
    <t>Zakup usług zdrowotnych</t>
  </si>
  <si>
    <t>80111</t>
  </si>
  <si>
    <t>Gimnazja specjalne</t>
  </si>
  <si>
    <t>80120</t>
  </si>
  <si>
    <t>Licea ogólnokształcące</t>
  </si>
  <si>
    <t>80130</t>
  </si>
  <si>
    <t>Zakup leków i materiałów medycznych</t>
  </si>
  <si>
    <t>80134</t>
  </si>
  <si>
    <t>85111</t>
  </si>
  <si>
    <t>854</t>
  </si>
  <si>
    <t>Edukacyjna opieka wychowawcza</t>
  </si>
  <si>
    <t>85403</t>
  </si>
  <si>
    <t>Specjalne ośrodki szkolno-wychowawcze</t>
  </si>
  <si>
    <t>Zakup środków żywności</t>
  </si>
  <si>
    <t>85406</t>
  </si>
  <si>
    <t>85410</t>
  </si>
  <si>
    <t>Internaty i bursy szkolne</t>
  </si>
  <si>
    <t>921</t>
  </si>
  <si>
    <t>Kultura i ochrona dziedzictwa narodowego</t>
  </si>
  <si>
    <t>926</t>
  </si>
  <si>
    <t>92605</t>
  </si>
  <si>
    <t xml:space="preserve">Gospodarka mieszkaniowa </t>
  </si>
  <si>
    <t>Komendy powiatowe Państwowej Straży Pożarnej</t>
  </si>
  <si>
    <t>Pozostałe odsetki</t>
  </si>
  <si>
    <t>Spłaty otrzymanych krajowych pożyczek i kredytów</t>
  </si>
  <si>
    <t>OGÓŁEM wydatki i rozchody</t>
  </si>
  <si>
    <t>Zadania w zakresie kultury fizycznej i sportu</t>
  </si>
  <si>
    <t xml:space="preserve">Dochody z najmu i dzierżawy składników majątkowych Skarbu Państwa, </t>
  </si>
  <si>
    <t>Bezpieczeństwo publiczne i ochrona przeciwpożarowa</t>
  </si>
  <si>
    <t>Komendy powiatowe Państwowej  Straży Pożarnej</t>
  </si>
  <si>
    <t>Udziały powiatów w podatkach stanowiących dochód budżetu państwa</t>
  </si>
  <si>
    <t>Część oświatowa subwencji ogólnej dla jednostek samorządu terytorialnego</t>
  </si>
  <si>
    <t>Szkoły zawodowe</t>
  </si>
  <si>
    <t xml:space="preserve">Dotacje celowe otrzymane z budżetu państwa na zadania bieżące realizowane </t>
  </si>
  <si>
    <t xml:space="preserve">przez powiat na podstawie porozumień z organami administracji rządowej </t>
  </si>
  <si>
    <t>Dotacje celowe otrzymane z budżetu państwa na zadania bieżące z zakresu</t>
  </si>
  <si>
    <t>administracji rządowej oraz inne zadania zlecone ustawami realizowane</t>
  </si>
  <si>
    <t>przez powiat</t>
  </si>
  <si>
    <t>samorządu terytorialnego</t>
  </si>
  <si>
    <t xml:space="preserve">Obsługa papierów wartościowych, kredytów i pożyczek jednostek </t>
  </si>
  <si>
    <t xml:space="preserve">Odsetki i dyskonto od krajowych skarbowych papierów wartościowych </t>
  </si>
  <si>
    <t>Rezerwy</t>
  </si>
  <si>
    <t>i ośrodki interwencji kryzysowej</t>
  </si>
  <si>
    <t xml:space="preserve">Jednostki specjalistycznego poradnictwa, mieszkania chronione </t>
  </si>
  <si>
    <t>Środki na dofinansowanie własnych zadań bieżących gmin (związków</t>
  </si>
  <si>
    <t>gmin), powiatów (związków powiatów), samorządów województw,</t>
  </si>
  <si>
    <t>pozyskane z innych źródeł</t>
  </si>
  <si>
    <t>992</t>
  </si>
  <si>
    <t>75704</t>
  </si>
  <si>
    <t>Rozliczenia z tytułu poręczeń i gwarancji udzielonych przez</t>
  </si>
  <si>
    <t>Skarb Państwa lub jednostkę samorządu terytorialnego</t>
  </si>
  <si>
    <t xml:space="preserve">Świadczenia społeczne </t>
  </si>
  <si>
    <t>na rok 2004</t>
  </si>
  <si>
    <t>630</t>
  </si>
  <si>
    <t>Turystyka</t>
  </si>
  <si>
    <t>63003</t>
  </si>
  <si>
    <t>Zadania w zakresie upowszechniania turystyki</t>
  </si>
  <si>
    <t>Odsetki od samorządowych papierów wartościowych</t>
  </si>
  <si>
    <t>852</t>
  </si>
  <si>
    <t>Pomoc społeczna</t>
  </si>
  <si>
    <t>Pozostałe zadania w zakresie polityki społecznej</t>
  </si>
  <si>
    <t>Zespoły do spraw orzekania o niepełnosprawności</t>
  </si>
  <si>
    <t>85201</t>
  </si>
  <si>
    <t>85204</t>
  </si>
  <si>
    <t>85220</t>
  </si>
  <si>
    <t>85218</t>
  </si>
  <si>
    <t>971</t>
  </si>
  <si>
    <t>Wykup obligacji skarbowych sprzedanych na rynku krajowym</t>
  </si>
  <si>
    <t>Podatek dochodowy od osób prawnych</t>
  </si>
  <si>
    <t>Zarządu Powiatu Żagańskiego</t>
  </si>
  <si>
    <t xml:space="preserve">    Na podstawie art. 126 ust. 1 pkt 1 ustawy z dnia 26 listopada 1998 roku o finansach publicznych </t>
  </si>
  <si>
    <t xml:space="preserve">(tekst jednolity Dz. U. z 2003 roku Nr 15, poz. 148 ze zmianami) uchwala się co następuje: </t>
  </si>
  <si>
    <t>niniejszej uchwały).</t>
  </si>
  <si>
    <t>Wykonanie uchwały powierza się Skarbnikowi Powiatu Żagańskiego.</t>
  </si>
  <si>
    <t>Uchwała wchodzi w życie z dniem podjęcia.</t>
  </si>
  <si>
    <t>brak zastrzeżeń</t>
  </si>
  <si>
    <t>formalno-prawnych</t>
  </si>
  <si>
    <t>1. Starosta - Zenon Rzyski</t>
  </si>
  <si>
    <t>2. Wicestarosta - Piotr Piotrowski</t>
  </si>
  <si>
    <t>3. Członek - Marek Kopta</t>
  </si>
  <si>
    <t>4. Członek - Tadeusz Buganik</t>
  </si>
  <si>
    <t>5. Członek - Jan Kosiński</t>
  </si>
  <si>
    <t>....................................</t>
  </si>
  <si>
    <t>jednostek nieposiadających osobowości prawnej oraz wydatki</t>
  </si>
  <si>
    <t>związane z ich poborem</t>
  </si>
  <si>
    <t xml:space="preserve">Część równoważąca subwencji ogólnej dla powiatów </t>
  </si>
  <si>
    <t>75832</t>
  </si>
  <si>
    <t>Państwowy Fundusz Rehabilitacji Osób Niepełnosprawnych</t>
  </si>
  <si>
    <t>nieobjętych obowiązkiem ubezpieczenia zdrowotnego</t>
  </si>
  <si>
    <t>Dotacja podmiotowa z budżetu dla niepublicznej jednostki systemu</t>
  </si>
  <si>
    <t>oświaty</t>
  </si>
  <si>
    <t>Poradnie psychologiczno-pedagogiczne, w tym poradnie specjalistyczne</t>
  </si>
  <si>
    <t xml:space="preserve">Pozostała działalność </t>
  </si>
  <si>
    <t>oraz od krajowych pożyczek i kredytów</t>
  </si>
  <si>
    <t>Składki na ubezpieczenie zdrowotne</t>
  </si>
  <si>
    <t>Składki na ubezpieczenie zdrowotne oraz świadczenia dla osób nieobjętych</t>
  </si>
  <si>
    <t>2460</t>
  </si>
  <si>
    <t>2700</t>
  </si>
  <si>
    <t>2360</t>
  </si>
  <si>
    <t>2120</t>
  </si>
  <si>
    <t>0420</t>
  </si>
  <si>
    <t>0750</t>
  </si>
  <si>
    <t>0970</t>
  </si>
  <si>
    <t>0010</t>
  </si>
  <si>
    <t>0020</t>
  </si>
  <si>
    <t>2920</t>
  </si>
  <si>
    <t>0920</t>
  </si>
  <si>
    <t>2110</t>
  </si>
  <si>
    <t>6410</t>
  </si>
  <si>
    <t>z dnia 17 stycznia 2005 roku</t>
  </si>
  <si>
    <r>
      <t xml:space="preserve">w sprawie: </t>
    </r>
    <r>
      <rPr>
        <b/>
        <sz val="12"/>
        <rFont val="Times New Roman CE"/>
        <family val="1"/>
      </rPr>
      <t>uchwalenie układu wykonawczego budżetu powiatu żagańskiego na rok 2005.</t>
    </r>
  </si>
  <si>
    <t>§ 1</t>
  </si>
  <si>
    <t>§ 2</t>
  </si>
  <si>
    <t>§ 3</t>
  </si>
  <si>
    <t>Uchwala się układ wykonawczy budżetu powiatu żagańskiego na 2005 rok (jak w załączniku nr 1 i 2 do</t>
  </si>
  <si>
    <t>ZAŁĄCZNIK NR 1</t>
  </si>
  <si>
    <t>Dochody budżetu powiatu żagańskiego na 2005 rok</t>
  </si>
  <si>
    <t>układ wykonawczy-wstępny</t>
  </si>
  <si>
    <t>uch. budżetowej</t>
  </si>
  <si>
    <t>na rok 2005</t>
  </si>
  <si>
    <t>6291</t>
  </si>
  <si>
    <t>Środki na dofinansowanie  własnych inwestycji gmin (związków</t>
  </si>
  <si>
    <t>6298</t>
  </si>
  <si>
    <t>0870</t>
  </si>
  <si>
    <t>Wpływy ze sprzedaży  składników majątkowych</t>
  </si>
  <si>
    <t xml:space="preserve">Dochody jednostek samorządu terytorialnego związane z realizacją zadań z zakresu </t>
  </si>
  <si>
    <t>administracji rządowej oraz innych zadań zleconych ustawami</t>
  </si>
  <si>
    <t xml:space="preserve">jednostek samorządu terytorialnego lub innych jednostek zaliczanych do sektora finansów </t>
  </si>
  <si>
    <t>publicznych oraz innych umów o podobnym charakterze</t>
  </si>
  <si>
    <t>6498</t>
  </si>
  <si>
    <t>752</t>
  </si>
  <si>
    <t>Obrona narodowa</t>
  </si>
  <si>
    <t>75212</t>
  </si>
  <si>
    <t>Pozostałe wydatki obronne</t>
  </si>
  <si>
    <t>85212</t>
  </si>
  <si>
    <t>Świadczenia rodzinne oraz składki na ubezpieczenia emerytalne</t>
  </si>
  <si>
    <t>i rentowe z ubezpieczenia społecznego</t>
  </si>
  <si>
    <t>Przychody z tytułu innych rozliczeń krajowych</t>
  </si>
  <si>
    <t>ZAŁĄCZNIK NR 2</t>
  </si>
  <si>
    <t>Wydatki budżetu powiatu żagańskiego na 2005 rok</t>
  </si>
  <si>
    <t>Wydatki osobowe niezaliczone do wynagrodzeń</t>
  </si>
  <si>
    <t>Opłaty za usługi internetowe</t>
  </si>
  <si>
    <t>71005</t>
  </si>
  <si>
    <t>Prace geologiczne (nieinwestycyjne)</t>
  </si>
  <si>
    <t>71095</t>
  </si>
  <si>
    <t>Pozostała działalnośc</t>
  </si>
  <si>
    <t>Nagrody o charakterze szczególnym niezaliczone do wynagrodzeń</t>
  </si>
  <si>
    <t>Wynagrodzenia bezosobowe</t>
  </si>
  <si>
    <t>Koszty postępowania sądowego i prokuratorskiego</t>
  </si>
  <si>
    <t xml:space="preserve">Wypłaty z tytułu gwarancji i poręczeń </t>
  </si>
  <si>
    <t>rezerwa celowa na prowadzenie działalności oświatowej</t>
  </si>
  <si>
    <t>Dotacje celowe przekazane dla powiatu na zadania bieżące realizowane na</t>
  </si>
  <si>
    <t>podstawie porozumien (umów ) między jednostkami samorządu terytorialnego</t>
  </si>
  <si>
    <t>Dotacja przedmiotowa z budzetu dla jednostek niezaliczanych</t>
  </si>
  <si>
    <t>do sektora finansów publicznych.</t>
  </si>
  <si>
    <t>Opłaty na rzecz budżetów jednostek samorządu terytorialnego</t>
  </si>
  <si>
    <t>na 2005</t>
  </si>
  <si>
    <t xml:space="preserve">Wydatki osobowe niezaliczone do uposażeń wypłacane żołnierzom </t>
  </si>
  <si>
    <t>i funkcjonariuszom</t>
  </si>
  <si>
    <t>Równoważniki pieniężne i ekwiwalenty dla żołnierzy i funkcjonariuszy</t>
  </si>
  <si>
    <t>Uchwała nr 266/2005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</si>
</sst>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\ &quot;zł&quot;"/>
    <numFmt numFmtId="170" formatCode="#,##0.000"/>
    <numFmt numFmtId="171" formatCode="#,##0.0000"/>
    <numFmt numFmtId="172" formatCode="#,##0.00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color indexed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1"/>
    </font>
    <font>
      <i/>
      <sz val="8"/>
      <name val="Times New Roman CE"/>
      <family val="1"/>
    </font>
    <font>
      <sz val="8"/>
      <color indexed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sz val="14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2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8" fillId="0" borderId="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7" fillId="0" borderId="4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Continuous"/>
    </xf>
    <xf numFmtId="49" fontId="8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Continuous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9" fontId="13" fillId="0" borderId="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4" fontId="13" fillId="0" borderId="2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7" fillId="0" borderId="4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/>
    </xf>
    <xf numFmtId="4" fontId="17" fillId="0" borderId="4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centerContinuous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/>
    </xf>
    <xf numFmtId="4" fontId="13" fillId="2" borderId="2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/>
    </xf>
    <xf numFmtId="49" fontId="16" fillId="0" borderId="4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" fontId="17" fillId="0" borderId="6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3" sqref="A3:I3"/>
    </sheetView>
  </sheetViews>
  <sheetFormatPr defaultColWidth="9.00390625" defaultRowHeight="15" customHeight="1"/>
  <cols>
    <col min="1" max="3" width="10.75390625" style="53" customWidth="1"/>
    <col min="4" max="4" width="10.75390625" style="54" customWidth="1"/>
    <col min="5" max="8" width="10.75390625" style="49" customWidth="1"/>
    <col min="9" max="12" width="10.75390625" style="54" customWidth="1"/>
    <col min="13" max="16384" width="9.125" style="54" customWidth="1"/>
  </cols>
  <sheetData>
    <row r="1" spans="6:8" ht="15" customHeight="1">
      <c r="F1" s="48"/>
      <c r="G1" s="48"/>
      <c r="H1" s="48"/>
    </row>
    <row r="2" spans="1:9" ht="20.25" customHeight="1">
      <c r="A2" s="169" t="s">
        <v>310</v>
      </c>
      <c r="B2" s="169"/>
      <c r="C2" s="169"/>
      <c r="D2" s="169"/>
      <c r="E2" s="169"/>
      <c r="F2" s="169"/>
      <c r="G2" s="169"/>
      <c r="H2" s="169"/>
      <c r="I2" s="169"/>
    </row>
    <row r="3" spans="1:9" ht="20.25" customHeight="1">
      <c r="A3" s="169" t="s">
        <v>219</v>
      </c>
      <c r="B3" s="169"/>
      <c r="C3" s="169"/>
      <c r="D3" s="169"/>
      <c r="E3" s="169"/>
      <c r="F3" s="169"/>
      <c r="G3" s="169"/>
      <c r="H3" s="169"/>
      <c r="I3" s="169"/>
    </row>
    <row r="4" spans="1:9" ht="20.25" customHeight="1">
      <c r="A4" s="170" t="s">
        <v>259</v>
      </c>
      <c r="B4" s="170"/>
      <c r="C4" s="170"/>
      <c r="D4" s="170"/>
      <c r="E4" s="170"/>
      <c r="F4" s="170"/>
      <c r="G4" s="170"/>
      <c r="H4" s="170"/>
      <c r="I4" s="170"/>
    </row>
    <row r="5" spans="1:2" ht="15" customHeight="1">
      <c r="A5" s="57"/>
      <c r="B5" s="58"/>
    </row>
    <row r="6" spans="1:2" ht="15" customHeight="1">
      <c r="A6" s="57"/>
      <c r="B6" s="58"/>
    </row>
    <row r="7" spans="1:9" s="52" customFormat="1" ht="15" customHeight="1">
      <c r="A7" s="59" t="s">
        <v>260</v>
      </c>
      <c r="B7" s="51"/>
      <c r="C7" s="51"/>
      <c r="D7" s="56"/>
      <c r="E7" s="50"/>
      <c r="F7" s="50"/>
      <c r="G7" s="50"/>
      <c r="H7" s="50"/>
      <c r="I7" s="50"/>
    </row>
    <row r="8" spans="1:9" s="52" customFormat="1" ht="15" customHeight="1">
      <c r="A8" s="51"/>
      <c r="B8" s="51"/>
      <c r="C8" s="51"/>
      <c r="E8" s="50"/>
      <c r="F8" s="50"/>
      <c r="G8" s="50"/>
      <c r="H8" s="50"/>
      <c r="I8" s="50"/>
    </row>
    <row r="9" spans="1:9" s="52" customFormat="1" ht="15" customHeight="1">
      <c r="A9" s="51"/>
      <c r="B9" s="51"/>
      <c r="C9" s="51"/>
      <c r="E9" s="48"/>
      <c r="F9" s="47"/>
      <c r="G9" s="47"/>
      <c r="H9" s="47"/>
      <c r="I9" s="47"/>
    </row>
    <row r="10" spans="1:9" s="60" customFormat="1" ht="15" customHeight="1">
      <c r="A10" s="59" t="s">
        <v>220</v>
      </c>
      <c r="B10" s="59"/>
      <c r="C10" s="59"/>
      <c r="E10" s="61"/>
      <c r="F10" s="62"/>
      <c r="G10" s="62"/>
      <c r="H10" s="62"/>
      <c r="I10" s="62"/>
    </row>
    <row r="11" spans="1:9" s="60" customFormat="1" ht="15" customHeight="1">
      <c r="A11" s="59" t="s">
        <v>221</v>
      </c>
      <c r="B11" s="59"/>
      <c r="C11" s="59"/>
      <c r="E11" s="61"/>
      <c r="F11" s="62"/>
      <c r="G11" s="62"/>
      <c r="H11" s="62"/>
      <c r="I11" s="62"/>
    </row>
    <row r="12" spans="1:9" s="60" customFormat="1" ht="15" customHeight="1">
      <c r="A12" s="59"/>
      <c r="B12" s="59"/>
      <c r="C12" s="59"/>
      <c r="E12" s="61"/>
      <c r="F12" s="62"/>
      <c r="G12" s="62"/>
      <c r="H12" s="62"/>
      <c r="I12" s="62"/>
    </row>
    <row r="13" s="60" customFormat="1" ht="15" customHeight="1">
      <c r="D13" s="66" t="s">
        <v>261</v>
      </c>
    </row>
    <row r="14" spans="1:9" s="60" customFormat="1" ht="15" customHeight="1">
      <c r="A14" s="59"/>
      <c r="B14" s="59"/>
      <c r="C14" s="59"/>
      <c r="E14" s="61"/>
      <c r="F14" s="62"/>
      <c r="G14" s="62"/>
      <c r="H14" s="62"/>
      <c r="I14" s="62"/>
    </row>
    <row r="15" spans="1:9" s="60" customFormat="1" ht="15" customHeight="1">
      <c r="A15" s="59" t="s">
        <v>264</v>
      </c>
      <c r="B15" s="59"/>
      <c r="C15" s="59"/>
      <c r="E15" s="61"/>
      <c r="F15" s="62"/>
      <c r="G15" s="62"/>
      <c r="H15" s="62"/>
      <c r="I15" s="62"/>
    </row>
    <row r="16" spans="1:9" s="60" customFormat="1" ht="15" customHeight="1">
      <c r="A16" s="59" t="s">
        <v>222</v>
      </c>
      <c r="B16" s="59"/>
      <c r="C16" s="59"/>
      <c r="E16" s="61"/>
      <c r="F16" s="62"/>
      <c r="G16" s="62"/>
      <c r="H16" s="62"/>
      <c r="I16" s="62"/>
    </row>
    <row r="17" spans="1:9" s="60" customFormat="1" ht="15" customHeight="1">
      <c r="A17" s="59"/>
      <c r="B17" s="59"/>
      <c r="C17" s="59"/>
      <c r="E17" s="61"/>
      <c r="F17" s="62"/>
      <c r="G17" s="62"/>
      <c r="H17" s="62"/>
      <c r="I17" s="62"/>
    </row>
    <row r="18" spans="1:9" s="60" customFormat="1" ht="15" customHeight="1">
      <c r="A18" s="59"/>
      <c r="B18" s="59"/>
      <c r="C18" s="59"/>
      <c r="D18" s="66" t="s">
        <v>262</v>
      </c>
      <c r="E18" s="61"/>
      <c r="F18" s="62"/>
      <c r="G18" s="62"/>
      <c r="H18" s="62"/>
      <c r="I18" s="62"/>
    </row>
    <row r="19" spans="1:9" s="60" customFormat="1" ht="15" customHeight="1">
      <c r="A19" s="59"/>
      <c r="B19" s="59"/>
      <c r="C19" s="59"/>
      <c r="E19" s="61"/>
      <c r="F19" s="62"/>
      <c r="G19" s="62"/>
      <c r="H19" s="62"/>
      <c r="I19" s="62"/>
    </row>
    <row r="20" spans="1:9" s="60" customFormat="1" ht="15" customHeight="1">
      <c r="A20" s="59" t="s">
        <v>223</v>
      </c>
      <c r="B20" s="59"/>
      <c r="C20" s="59"/>
      <c r="E20" s="61"/>
      <c r="F20" s="62"/>
      <c r="G20" s="62"/>
      <c r="H20" s="62"/>
      <c r="I20" s="62"/>
    </row>
    <row r="21" spans="1:9" s="60" customFormat="1" ht="15" customHeight="1">
      <c r="A21" s="59"/>
      <c r="B21" s="59"/>
      <c r="C21" s="59"/>
      <c r="E21" s="61"/>
      <c r="F21" s="62"/>
      <c r="G21" s="62"/>
      <c r="H21" s="62"/>
      <c r="I21" s="62"/>
    </row>
    <row r="22" spans="1:9" s="60" customFormat="1" ht="15" customHeight="1">
      <c r="A22" s="59"/>
      <c r="B22" s="59"/>
      <c r="C22" s="59"/>
      <c r="D22" s="66" t="s">
        <v>263</v>
      </c>
      <c r="E22" s="61"/>
      <c r="F22" s="62"/>
      <c r="G22" s="62"/>
      <c r="H22" s="62"/>
      <c r="I22" s="62"/>
    </row>
    <row r="23" spans="1:9" s="60" customFormat="1" ht="15" customHeight="1">
      <c r="A23" s="59"/>
      <c r="B23" s="59"/>
      <c r="C23" s="59"/>
      <c r="E23" s="61"/>
      <c r="F23" s="62"/>
      <c r="G23" s="62"/>
      <c r="H23" s="62"/>
      <c r="I23" s="62"/>
    </row>
    <row r="24" spans="1:9" s="60" customFormat="1" ht="15" customHeight="1">
      <c r="A24" s="59" t="s">
        <v>224</v>
      </c>
      <c r="B24" s="59"/>
      <c r="C24" s="59"/>
      <c r="E24" s="61"/>
      <c r="F24" s="62"/>
      <c r="G24" s="62"/>
      <c r="H24" s="62"/>
      <c r="I24" s="62"/>
    </row>
    <row r="25" spans="1:9" s="60" customFormat="1" ht="15" customHeight="1">
      <c r="A25" s="59"/>
      <c r="B25" s="59"/>
      <c r="C25" s="59"/>
      <c r="E25" s="61"/>
      <c r="F25" s="62"/>
      <c r="G25" s="62"/>
      <c r="H25" s="62"/>
      <c r="I25" s="62"/>
    </row>
    <row r="26" spans="1:9" s="60" customFormat="1" ht="15" customHeight="1">
      <c r="A26" s="59"/>
      <c r="B26" s="59"/>
      <c r="C26" s="59"/>
      <c r="E26" s="61"/>
      <c r="F26" s="62"/>
      <c r="G26" s="62"/>
      <c r="H26" s="62"/>
      <c r="I26" s="62"/>
    </row>
    <row r="27" spans="1:9" s="60" customFormat="1" ht="15" customHeight="1">
      <c r="A27" s="59"/>
      <c r="B27" s="59"/>
      <c r="C27" s="59"/>
      <c r="E27" s="61"/>
      <c r="F27" s="62"/>
      <c r="G27" s="62"/>
      <c r="H27" s="62"/>
      <c r="I27" s="62"/>
    </row>
    <row r="28" spans="1:9" s="60" customFormat="1" ht="15" customHeight="1">
      <c r="A28" s="63" t="s">
        <v>225</v>
      </c>
      <c r="B28" s="59"/>
      <c r="C28" s="59"/>
      <c r="E28" s="61"/>
      <c r="F28" s="62"/>
      <c r="G28" s="62"/>
      <c r="H28" s="62"/>
      <c r="I28" s="62"/>
    </row>
    <row r="29" spans="1:9" s="60" customFormat="1" ht="15" customHeight="1">
      <c r="A29" s="63" t="s">
        <v>226</v>
      </c>
      <c r="B29" s="59"/>
      <c r="C29" s="59"/>
      <c r="E29" s="61"/>
      <c r="F29" s="62"/>
      <c r="G29" s="62"/>
      <c r="H29" s="62"/>
      <c r="I29" s="62"/>
    </row>
    <row r="30" spans="1:9" s="60" customFormat="1" ht="15" customHeight="1">
      <c r="A30" s="59"/>
      <c r="B30" s="59"/>
      <c r="C30" s="59"/>
      <c r="E30" s="61"/>
      <c r="F30" s="62"/>
      <c r="G30" s="62"/>
      <c r="H30" s="62"/>
      <c r="I30" s="62"/>
    </row>
    <row r="31" spans="1:9" s="52" customFormat="1" ht="15" customHeight="1">
      <c r="A31" s="51"/>
      <c r="B31" s="51"/>
      <c r="C31" s="53"/>
      <c r="D31" s="54"/>
      <c r="E31" s="49"/>
      <c r="F31" s="55"/>
      <c r="G31" s="55"/>
      <c r="H31" s="55"/>
      <c r="I31" s="55"/>
    </row>
    <row r="32" spans="6:9" ht="15" customHeight="1">
      <c r="F32" s="55"/>
      <c r="G32" s="55"/>
      <c r="H32" s="55"/>
      <c r="I32" s="55"/>
    </row>
    <row r="33" spans="1:9" s="52" customFormat="1" ht="15" customHeight="1">
      <c r="A33" s="51"/>
      <c r="B33" s="51"/>
      <c r="C33" s="59" t="s">
        <v>227</v>
      </c>
      <c r="E33" s="48"/>
      <c r="F33" s="47"/>
      <c r="G33" s="64" t="s">
        <v>232</v>
      </c>
      <c r="H33" s="47"/>
      <c r="I33" s="47"/>
    </row>
    <row r="34" spans="3:9" ht="15" customHeight="1">
      <c r="C34" s="59"/>
      <c r="F34" s="55"/>
      <c r="G34" s="64"/>
      <c r="H34" s="55"/>
      <c r="I34" s="55"/>
    </row>
    <row r="35" spans="3:9" ht="15" customHeight="1">
      <c r="C35" s="59" t="s">
        <v>228</v>
      </c>
      <c r="F35" s="55"/>
      <c r="G35" s="64" t="s">
        <v>232</v>
      </c>
      <c r="H35" s="55"/>
      <c r="I35" s="55"/>
    </row>
    <row r="36" spans="3:9" ht="15" customHeight="1">
      <c r="C36" s="59"/>
      <c r="F36" s="55"/>
      <c r="G36" s="64"/>
      <c r="H36" s="55"/>
      <c r="I36" s="55"/>
    </row>
    <row r="37" spans="3:9" ht="15" customHeight="1">
      <c r="C37" s="59" t="s">
        <v>229</v>
      </c>
      <c r="F37" s="55"/>
      <c r="G37" s="64" t="s">
        <v>232</v>
      </c>
      <c r="H37" s="55"/>
      <c r="I37" s="55"/>
    </row>
    <row r="38" spans="3:9" ht="15" customHeight="1">
      <c r="C38" s="59"/>
      <c r="F38" s="55"/>
      <c r="G38" s="64"/>
      <c r="H38" s="55"/>
      <c r="I38" s="55"/>
    </row>
    <row r="39" spans="3:9" ht="15" customHeight="1">
      <c r="C39" s="59" t="s">
        <v>230</v>
      </c>
      <c r="F39" s="55"/>
      <c r="G39" s="64" t="s">
        <v>232</v>
      </c>
      <c r="H39" s="55"/>
      <c r="I39" s="55"/>
    </row>
    <row r="40" spans="3:9" ht="15" customHeight="1">
      <c r="C40" s="59"/>
      <c r="F40" s="55"/>
      <c r="G40" s="64"/>
      <c r="H40" s="55"/>
      <c r="I40" s="55"/>
    </row>
    <row r="41" spans="3:9" ht="15" customHeight="1">
      <c r="C41" s="59" t="s">
        <v>231</v>
      </c>
      <c r="F41" s="55"/>
      <c r="G41" s="64" t="s">
        <v>232</v>
      </c>
      <c r="H41" s="55"/>
      <c r="I41" s="55"/>
    </row>
    <row r="42" spans="3:9" ht="15" customHeight="1">
      <c r="C42" s="59"/>
      <c r="F42" s="55"/>
      <c r="G42" s="55"/>
      <c r="H42" s="55"/>
      <c r="I42" s="55"/>
    </row>
    <row r="43" spans="3:9" ht="15" customHeight="1">
      <c r="C43" s="59"/>
      <c r="F43" s="55"/>
      <c r="G43" s="55"/>
      <c r="H43" s="55"/>
      <c r="I43" s="55"/>
    </row>
    <row r="44" spans="3:9" ht="15" customHeight="1">
      <c r="C44" s="59"/>
      <c r="F44" s="55"/>
      <c r="G44" s="55"/>
      <c r="H44" s="55"/>
      <c r="I44" s="55"/>
    </row>
    <row r="45" spans="3:9" ht="15" customHeight="1">
      <c r="C45" s="59"/>
      <c r="F45" s="55"/>
      <c r="G45" s="55"/>
      <c r="H45" s="55"/>
      <c r="I45" s="55"/>
    </row>
    <row r="46" spans="1:9" s="52" customFormat="1" ht="15" customHeight="1">
      <c r="A46" s="51"/>
      <c r="B46" s="51"/>
      <c r="C46" s="59"/>
      <c r="E46" s="48"/>
      <c r="F46" s="47"/>
      <c r="G46" s="47"/>
      <c r="H46" s="47"/>
      <c r="I46" s="47"/>
    </row>
    <row r="47" spans="1:9" s="52" customFormat="1" ht="15" customHeight="1">
      <c r="A47" s="51"/>
      <c r="B47" s="51"/>
      <c r="C47" s="59"/>
      <c r="D47" s="54"/>
      <c r="E47" s="49"/>
      <c r="F47" s="55"/>
      <c r="G47" s="55"/>
      <c r="H47" s="55"/>
      <c r="I47" s="55"/>
    </row>
  </sheetData>
  <mergeCells count="3">
    <mergeCell ref="A2:I2"/>
    <mergeCell ref="A3:I3"/>
    <mergeCell ref="A4:I4"/>
  </mergeCells>
  <printOptions/>
  <pageMargins left="0.3937007874015748" right="0.43" top="0.82" bottom="0.93" header="0.51" footer="0.5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workbookViewId="0" topLeftCell="A48">
      <selection activeCell="A59" sqref="A59:IV59"/>
    </sheetView>
  </sheetViews>
  <sheetFormatPr defaultColWidth="9.00390625" defaultRowHeight="12.75"/>
  <cols>
    <col min="1" max="1" width="5.125" style="33" customWidth="1"/>
    <col min="2" max="2" width="5.75390625" style="33" customWidth="1"/>
    <col min="3" max="3" width="4.625" style="33" customWidth="1"/>
    <col min="4" max="4" width="60.75390625" style="44" customWidth="1"/>
    <col min="5" max="5" width="12.625" style="3" hidden="1" customWidth="1"/>
    <col min="6" max="6" width="16.00390625" style="3" customWidth="1"/>
    <col min="7" max="16384" width="9.125" style="44" customWidth="1"/>
  </cols>
  <sheetData>
    <row r="1" ht="11.25">
      <c r="F1" s="4" t="s">
        <v>265</v>
      </c>
    </row>
    <row r="2" ht="18" customHeight="1">
      <c r="D2" s="67" t="s">
        <v>266</v>
      </c>
    </row>
    <row r="3" spans="1:6" ht="18" customHeight="1">
      <c r="A3" s="67"/>
      <c r="B3" s="67"/>
      <c r="C3" s="67"/>
      <c r="D3" s="67" t="s">
        <v>267</v>
      </c>
      <c r="E3" s="67"/>
      <c r="F3" s="67"/>
    </row>
    <row r="4" spans="2:6" ht="16.5" customHeight="1">
      <c r="B4" s="42"/>
      <c r="C4" s="68"/>
      <c r="D4" s="1"/>
      <c r="E4" s="69"/>
      <c r="F4" s="69"/>
    </row>
    <row r="5" spans="1:6" ht="12.75" customHeight="1">
      <c r="A5" s="70" t="s">
        <v>34</v>
      </c>
      <c r="B5" s="71"/>
      <c r="C5" s="42"/>
      <c r="D5" s="45"/>
      <c r="E5" s="1"/>
      <c r="F5" s="1"/>
    </row>
    <row r="6" spans="1:6" ht="9.75" customHeight="1" thickBot="1">
      <c r="A6" s="72"/>
      <c r="B6" s="73"/>
      <c r="C6" s="74"/>
      <c r="D6" s="75"/>
      <c r="E6" s="2"/>
      <c r="F6" s="2"/>
    </row>
    <row r="7" spans="1:6" s="65" customFormat="1" ht="11.25" customHeight="1">
      <c r="A7" s="76" t="s">
        <v>119</v>
      </c>
      <c r="B7" s="77" t="s">
        <v>120</v>
      </c>
      <c r="C7" s="78" t="s">
        <v>121</v>
      </c>
      <c r="D7" s="79" t="s">
        <v>122</v>
      </c>
      <c r="E7" s="20" t="s">
        <v>19</v>
      </c>
      <c r="F7" s="20" t="s">
        <v>10</v>
      </c>
    </row>
    <row r="8" spans="1:6" s="65" customFormat="1" ht="12" customHeight="1" thickBot="1">
      <c r="A8" s="80"/>
      <c r="B8" s="81"/>
      <c r="C8" s="80"/>
      <c r="D8" s="82"/>
      <c r="E8" s="21" t="s">
        <v>268</v>
      </c>
      <c r="F8" s="21" t="s">
        <v>269</v>
      </c>
    </row>
    <row r="9" spans="1:6" s="83" customFormat="1" ht="16.5" customHeight="1">
      <c r="A9" s="164" t="s">
        <v>45</v>
      </c>
      <c r="B9" s="164"/>
      <c r="C9" s="164"/>
      <c r="D9" s="165" t="s">
        <v>127</v>
      </c>
      <c r="E9" s="166">
        <v>7400</v>
      </c>
      <c r="F9" s="167">
        <f>F10</f>
        <v>53158</v>
      </c>
    </row>
    <row r="10" spans="1:6" s="30" customFormat="1" ht="12.75" customHeight="1">
      <c r="A10" s="27"/>
      <c r="B10" s="27" t="s">
        <v>14</v>
      </c>
      <c r="C10" s="27"/>
      <c r="D10" s="29" t="s">
        <v>15</v>
      </c>
      <c r="E10" s="5"/>
      <c r="F10" s="11">
        <f>F11</f>
        <v>53158</v>
      </c>
    </row>
    <row r="11" spans="1:6" ht="11.25" customHeight="1">
      <c r="A11" s="22"/>
      <c r="B11" s="22"/>
      <c r="C11" s="22" t="s">
        <v>246</v>
      </c>
      <c r="D11" s="45" t="s">
        <v>0</v>
      </c>
      <c r="E11" s="6"/>
      <c r="F11" s="12">
        <v>53158</v>
      </c>
    </row>
    <row r="12" spans="1:6" ht="11.25" customHeight="1">
      <c r="A12" s="22"/>
      <c r="B12" s="22"/>
      <c r="C12" s="22"/>
      <c r="D12" s="45" t="s">
        <v>1</v>
      </c>
      <c r="E12" s="6"/>
      <c r="F12" s="12"/>
    </row>
    <row r="13" spans="1:6" ht="11.25" customHeight="1">
      <c r="A13" s="22"/>
      <c r="B13" s="22"/>
      <c r="C13" s="22"/>
      <c r="D13" s="45" t="s">
        <v>2</v>
      </c>
      <c r="E13" s="6"/>
      <c r="F13" s="12"/>
    </row>
    <row r="14" spans="1:6" ht="11.25" customHeight="1">
      <c r="A14" s="22"/>
      <c r="B14" s="22"/>
      <c r="C14" s="22"/>
      <c r="D14" s="45"/>
      <c r="E14" s="6"/>
      <c r="F14" s="12"/>
    </row>
    <row r="15" spans="1:6" s="83" customFormat="1" ht="15.75" customHeight="1">
      <c r="A15" s="164" t="s">
        <v>48</v>
      </c>
      <c r="B15" s="164"/>
      <c r="C15" s="164"/>
      <c r="D15" s="165" t="s">
        <v>84</v>
      </c>
      <c r="E15" s="166"/>
      <c r="F15" s="167">
        <f>F16</f>
        <v>4215772</v>
      </c>
    </row>
    <row r="16" spans="1:6" s="30" customFormat="1" ht="12.75" customHeight="1">
      <c r="A16" s="27"/>
      <c r="B16" s="27" t="s">
        <v>49</v>
      </c>
      <c r="C16" s="27"/>
      <c r="D16" s="29" t="s">
        <v>129</v>
      </c>
      <c r="E16" s="5"/>
      <c r="F16" s="11">
        <f>F17+F20+F23</f>
        <v>4215772</v>
      </c>
    </row>
    <row r="17" spans="1:6" ht="11.25" customHeight="1">
      <c r="A17" s="22"/>
      <c r="B17" s="22"/>
      <c r="C17" s="22" t="s">
        <v>247</v>
      </c>
      <c r="D17" s="45" t="s">
        <v>194</v>
      </c>
      <c r="E17" s="6"/>
      <c r="F17" s="12">
        <v>6272</v>
      </c>
    </row>
    <row r="18" spans="1:6" ht="11.25" customHeight="1">
      <c r="A18" s="22"/>
      <c r="B18" s="22"/>
      <c r="C18" s="22"/>
      <c r="D18" s="45" t="s">
        <v>195</v>
      </c>
      <c r="E18" s="6"/>
      <c r="F18" s="12"/>
    </row>
    <row r="19" spans="1:6" ht="11.25" customHeight="1">
      <c r="A19" s="22"/>
      <c r="B19" s="22"/>
      <c r="C19" s="22"/>
      <c r="D19" s="45" t="s">
        <v>196</v>
      </c>
      <c r="E19" s="6"/>
      <c r="F19" s="12"/>
    </row>
    <row r="20" spans="1:6" ht="11.25" customHeight="1">
      <c r="A20" s="22"/>
      <c r="B20" s="22"/>
      <c r="C20" s="22" t="s">
        <v>270</v>
      </c>
      <c r="D20" s="45" t="s">
        <v>271</v>
      </c>
      <c r="E20" s="6"/>
      <c r="F20" s="12">
        <v>569000</v>
      </c>
    </row>
    <row r="21" spans="1:6" ht="11.25" customHeight="1">
      <c r="A21" s="22"/>
      <c r="B21" s="22"/>
      <c r="C21" s="22"/>
      <c r="D21" s="45" t="s">
        <v>195</v>
      </c>
      <c r="E21" s="6"/>
      <c r="F21" s="12"/>
    </row>
    <row r="22" spans="1:6" ht="11.25" customHeight="1">
      <c r="A22" s="22"/>
      <c r="B22" s="22"/>
      <c r="C22" s="22"/>
      <c r="D22" s="45" t="s">
        <v>196</v>
      </c>
      <c r="E22" s="6"/>
      <c r="F22" s="12"/>
    </row>
    <row r="23" spans="1:6" ht="11.25" customHeight="1">
      <c r="A23" s="22"/>
      <c r="B23" s="22"/>
      <c r="C23" s="22" t="s">
        <v>272</v>
      </c>
      <c r="D23" s="45" t="s">
        <v>271</v>
      </c>
      <c r="E23" s="6"/>
      <c r="F23" s="12">
        <f>962000+2678500</f>
        <v>3640500</v>
      </c>
    </row>
    <row r="24" spans="1:6" ht="11.25" customHeight="1">
      <c r="A24" s="22"/>
      <c r="B24" s="22"/>
      <c r="C24" s="22"/>
      <c r="D24" s="45" t="s">
        <v>195</v>
      </c>
      <c r="E24" s="6"/>
      <c r="F24" s="12"/>
    </row>
    <row r="25" spans="1:6" ht="11.25" customHeight="1">
      <c r="A25" s="22"/>
      <c r="B25" s="22"/>
      <c r="C25" s="22"/>
      <c r="D25" s="45" t="s">
        <v>196</v>
      </c>
      <c r="E25" s="6"/>
      <c r="F25" s="12"/>
    </row>
    <row r="26" spans="1:6" ht="11.25" customHeight="1">
      <c r="A26" s="22"/>
      <c r="B26" s="22"/>
      <c r="C26" s="22"/>
      <c r="D26" s="45"/>
      <c r="E26" s="6"/>
      <c r="F26" s="12"/>
    </row>
    <row r="27" spans="1:6" s="83" customFormat="1" ht="16.5" customHeight="1">
      <c r="A27" s="164" t="s">
        <v>50</v>
      </c>
      <c r="B27" s="164"/>
      <c r="C27" s="164"/>
      <c r="D27" s="165" t="s">
        <v>171</v>
      </c>
      <c r="E27" s="166">
        <v>115800</v>
      </c>
      <c r="F27" s="167">
        <f>F28</f>
        <v>580000</v>
      </c>
    </row>
    <row r="28" spans="1:6" s="30" customFormat="1" ht="12.75" customHeight="1">
      <c r="A28" s="27"/>
      <c r="B28" s="27" t="s">
        <v>51</v>
      </c>
      <c r="C28" s="27"/>
      <c r="D28" s="29" t="s">
        <v>132</v>
      </c>
      <c r="E28" s="5"/>
      <c r="F28" s="11">
        <f>SUM(F29:F30)</f>
        <v>580000</v>
      </c>
    </row>
    <row r="29" spans="1:6" ht="11.25" customHeight="1">
      <c r="A29" s="22"/>
      <c r="B29" s="22"/>
      <c r="C29" s="22" t="s">
        <v>273</v>
      </c>
      <c r="D29" s="45" t="s">
        <v>274</v>
      </c>
      <c r="E29" s="6"/>
      <c r="F29" s="12">
        <v>400000</v>
      </c>
    </row>
    <row r="30" spans="1:6" ht="11.25" customHeight="1">
      <c r="A30" s="22"/>
      <c r="B30" s="22"/>
      <c r="C30" s="22" t="s">
        <v>248</v>
      </c>
      <c r="D30" s="45" t="s">
        <v>275</v>
      </c>
      <c r="E30" s="6"/>
      <c r="F30" s="12">
        <v>180000</v>
      </c>
    </row>
    <row r="31" spans="1:6" ht="11.25" customHeight="1">
      <c r="A31" s="22"/>
      <c r="B31" s="22"/>
      <c r="C31" s="22"/>
      <c r="D31" s="45" t="s">
        <v>276</v>
      </c>
      <c r="E31" s="6"/>
      <c r="F31" s="12"/>
    </row>
    <row r="32" spans="1:6" ht="11.25" customHeight="1">
      <c r="A32" s="22"/>
      <c r="B32" s="22"/>
      <c r="C32" s="22"/>
      <c r="D32" s="45"/>
      <c r="E32" s="6"/>
      <c r="F32" s="12"/>
    </row>
    <row r="33" spans="1:6" s="83" customFormat="1" ht="18.75" customHeight="1">
      <c r="A33" s="164" t="s">
        <v>52</v>
      </c>
      <c r="B33" s="164"/>
      <c r="C33" s="164"/>
      <c r="D33" s="165" t="s">
        <v>53</v>
      </c>
      <c r="E33" s="166">
        <v>1208711</v>
      </c>
      <c r="F33" s="167">
        <f>F34+F37+F43</f>
        <v>1003738</v>
      </c>
    </row>
    <row r="34" spans="1:6" s="30" customFormat="1" ht="12.75" customHeight="1">
      <c r="A34" s="27"/>
      <c r="B34" s="27" t="s">
        <v>54</v>
      </c>
      <c r="C34" s="27"/>
      <c r="D34" s="29" t="s">
        <v>144</v>
      </c>
      <c r="E34" s="5"/>
      <c r="F34" s="11">
        <f>F35</f>
        <v>11738</v>
      </c>
    </row>
    <row r="35" spans="1:6" s="30" customFormat="1" ht="11.25" customHeight="1">
      <c r="A35" s="27"/>
      <c r="B35" s="27"/>
      <c r="C35" s="22" t="s">
        <v>249</v>
      </c>
      <c r="D35" s="45" t="s">
        <v>183</v>
      </c>
      <c r="E35" s="6"/>
      <c r="F35" s="12">
        <v>11738</v>
      </c>
    </row>
    <row r="36" spans="1:6" ht="11.25" customHeight="1">
      <c r="A36" s="22"/>
      <c r="B36" s="22"/>
      <c r="C36" s="22"/>
      <c r="D36" s="45" t="s">
        <v>184</v>
      </c>
      <c r="E36" s="6"/>
      <c r="F36" s="12"/>
    </row>
    <row r="37" spans="1:6" s="30" customFormat="1" ht="12.75" customHeight="1">
      <c r="A37" s="27"/>
      <c r="B37" s="27" t="s">
        <v>55</v>
      </c>
      <c r="C37" s="27"/>
      <c r="D37" s="29" t="s">
        <v>38</v>
      </c>
      <c r="E37" s="5"/>
      <c r="F37" s="11">
        <f>SUM(F38:F42)</f>
        <v>976000</v>
      </c>
    </row>
    <row r="38" spans="1:6" ht="11.25" customHeight="1">
      <c r="A38" s="22"/>
      <c r="B38" s="22"/>
      <c r="C38" s="22" t="s">
        <v>250</v>
      </c>
      <c r="D38" s="45" t="s">
        <v>56</v>
      </c>
      <c r="E38" s="6"/>
      <c r="F38" s="12">
        <v>961000</v>
      </c>
    </row>
    <row r="39" spans="1:6" ht="11.25" customHeight="1">
      <c r="A39" s="22"/>
      <c r="B39" s="22"/>
      <c r="C39" s="22" t="s">
        <v>251</v>
      </c>
      <c r="D39" s="45" t="s">
        <v>177</v>
      </c>
      <c r="E39" s="6"/>
      <c r="F39" s="12">
        <v>5000</v>
      </c>
    </row>
    <row r="40" spans="1:6" ht="11.25" customHeight="1">
      <c r="A40" s="22"/>
      <c r="B40" s="22"/>
      <c r="C40" s="22"/>
      <c r="D40" s="45" t="s">
        <v>277</v>
      </c>
      <c r="E40" s="6"/>
      <c r="F40" s="12"/>
    </row>
    <row r="41" spans="1:6" ht="11.25" customHeight="1">
      <c r="A41" s="22"/>
      <c r="B41" s="22"/>
      <c r="C41" s="22"/>
      <c r="D41" s="45" t="s">
        <v>278</v>
      </c>
      <c r="E41" s="6"/>
      <c r="F41" s="12"/>
    </row>
    <row r="42" spans="1:6" ht="11.25" customHeight="1">
      <c r="A42" s="22"/>
      <c r="B42" s="22"/>
      <c r="C42" s="22" t="s">
        <v>252</v>
      </c>
      <c r="D42" s="45" t="s">
        <v>67</v>
      </c>
      <c r="E42" s="6"/>
      <c r="F42" s="12">
        <v>10000</v>
      </c>
    </row>
    <row r="43" spans="1:6" s="30" customFormat="1" ht="12.75" customHeight="1">
      <c r="A43" s="27"/>
      <c r="B43" s="27" t="s">
        <v>79</v>
      </c>
      <c r="C43" s="27"/>
      <c r="D43" s="29" t="s">
        <v>145</v>
      </c>
      <c r="E43" s="5"/>
      <c r="F43" s="11">
        <f>F44</f>
        <v>16000</v>
      </c>
    </row>
    <row r="44" spans="1:6" s="30" customFormat="1" ht="11.25" customHeight="1">
      <c r="A44" s="27"/>
      <c r="B44" s="27"/>
      <c r="C44" s="22" t="s">
        <v>249</v>
      </c>
      <c r="D44" s="45" t="s">
        <v>183</v>
      </c>
      <c r="E44" s="6"/>
      <c r="F44" s="12">
        <v>16000</v>
      </c>
    </row>
    <row r="45" spans="1:6" ht="11.25" customHeight="1">
      <c r="A45" s="22"/>
      <c r="B45" s="22"/>
      <c r="C45" s="22"/>
      <c r="D45" s="45" t="s">
        <v>184</v>
      </c>
      <c r="E45" s="6"/>
      <c r="F45" s="12"/>
    </row>
    <row r="46" spans="1:6" ht="11.25" customHeight="1">
      <c r="A46" s="22"/>
      <c r="B46" s="22"/>
      <c r="C46" s="22"/>
      <c r="D46" s="45"/>
      <c r="E46" s="6"/>
      <c r="F46" s="12"/>
    </row>
    <row r="47" spans="1:6" s="83" customFormat="1" ht="15.75" customHeight="1">
      <c r="A47" s="164" t="s">
        <v>80</v>
      </c>
      <c r="B47" s="164"/>
      <c r="C47" s="164"/>
      <c r="D47" s="165" t="s">
        <v>178</v>
      </c>
      <c r="E47" s="166"/>
      <c r="F47" s="167">
        <f>F48</f>
        <v>200</v>
      </c>
    </row>
    <row r="48" spans="1:6" s="30" customFormat="1" ht="12.75" customHeight="1">
      <c r="A48" s="27"/>
      <c r="B48" s="27" t="s">
        <v>81</v>
      </c>
      <c r="C48" s="27"/>
      <c r="D48" s="29" t="s">
        <v>172</v>
      </c>
      <c r="E48" s="5"/>
      <c r="F48" s="11">
        <f>F49</f>
        <v>200</v>
      </c>
    </row>
    <row r="49" spans="1:6" ht="11.25" customHeight="1">
      <c r="A49" s="22"/>
      <c r="B49" s="22"/>
      <c r="C49" s="22" t="s">
        <v>248</v>
      </c>
      <c r="D49" s="45" t="s">
        <v>275</v>
      </c>
      <c r="E49" s="6"/>
      <c r="F49" s="12">
        <v>200</v>
      </c>
    </row>
    <row r="50" spans="1:6" ht="11.25" customHeight="1">
      <c r="A50" s="22"/>
      <c r="B50" s="22"/>
      <c r="C50" s="22"/>
      <c r="D50" s="45" t="s">
        <v>276</v>
      </c>
      <c r="E50" s="6"/>
      <c r="F50" s="12"/>
    </row>
    <row r="51" spans="1:6" ht="11.25" customHeight="1">
      <c r="A51" s="22"/>
      <c r="B51" s="22"/>
      <c r="C51" s="22"/>
      <c r="D51" s="45"/>
      <c r="E51" s="6"/>
      <c r="F51" s="12"/>
    </row>
    <row r="52" spans="1:6" s="83" customFormat="1" ht="16.5" customHeight="1">
      <c r="A52" s="164" t="s">
        <v>57</v>
      </c>
      <c r="B52" s="164"/>
      <c r="C52" s="164"/>
      <c r="D52" s="165" t="s">
        <v>112</v>
      </c>
      <c r="E52" s="166">
        <v>477593</v>
      </c>
      <c r="F52" s="167">
        <f>F55</f>
        <v>5237667</v>
      </c>
    </row>
    <row r="53" spans="1:6" s="65" customFormat="1" ht="16.5" customHeight="1">
      <c r="A53" s="129"/>
      <c r="B53" s="129"/>
      <c r="C53" s="129"/>
      <c r="D53" s="165" t="s">
        <v>233</v>
      </c>
      <c r="E53" s="133"/>
      <c r="F53" s="134"/>
    </row>
    <row r="54" spans="1:6" s="65" customFormat="1" ht="16.5" customHeight="1">
      <c r="A54" s="129"/>
      <c r="B54" s="129"/>
      <c r="C54" s="129"/>
      <c r="D54" s="165" t="s">
        <v>234</v>
      </c>
      <c r="E54" s="133"/>
      <c r="F54" s="134"/>
    </row>
    <row r="55" spans="1:6" s="30" customFormat="1" ht="12.75" customHeight="1">
      <c r="A55" s="27"/>
      <c r="B55" s="27" t="s">
        <v>58</v>
      </c>
      <c r="C55" s="27"/>
      <c r="D55" s="29" t="s">
        <v>180</v>
      </c>
      <c r="E55" s="5"/>
      <c r="F55" s="11">
        <f>SUM(F56:F57)</f>
        <v>5237667</v>
      </c>
    </row>
    <row r="56" spans="1:6" ht="11.25" customHeight="1">
      <c r="A56" s="22"/>
      <c r="B56" s="22"/>
      <c r="C56" s="22" t="s">
        <v>253</v>
      </c>
      <c r="D56" s="45" t="s">
        <v>36</v>
      </c>
      <c r="E56" s="6"/>
      <c r="F56" s="12">
        <v>5037667</v>
      </c>
    </row>
    <row r="57" spans="1:6" ht="11.25" customHeight="1">
      <c r="A57" s="22"/>
      <c r="B57" s="22"/>
      <c r="C57" s="22" t="s">
        <v>254</v>
      </c>
      <c r="D57" s="45" t="s">
        <v>218</v>
      </c>
      <c r="E57" s="6"/>
      <c r="F57" s="12">
        <v>200000</v>
      </c>
    </row>
    <row r="58" spans="1:6" ht="11.25" customHeight="1">
      <c r="A58" s="22"/>
      <c r="B58" s="22"/>
      <c r="C58" s="22"/>
      <c r="D58" s="45"/>
      <c r="E58" s="6"/>
      <c r="F58" s="12"/>
    </row>
    <row r="59" spans="1:6" s="83" customFormat="1" ht="16.5" customHeight="1">
      <c r="A59" s="164" t="s">
        <v>59</v>
      </c>
      <c r="B59" s="164"/>
      <c r="C59" s="164"/>
      <c r="D59" s="165" t="s">
        <v>29</v>
      </c>
      <c r="E59" s="166">
        <v>21517053</v>
      </c>
      <c r="F59" s="167">
        <f>F60+F62+F64+F66</f>
        <v>25840862</v>
      </c>
    </row>
    <row r="60" spans="1:6" s="30" customFormat="1" ht="12.75" customHeight="1">
      <c r="A60" s="27"/>
      <c r="B60" s="27" t="s">
        <v>60</v>
      </c>
      <c r="C60" s="27"/>
      <c r="D60" s="29" t="s">
        <v>181</v>
      </c>
      <c r="E60" s="5"/>
      <c r="F60" s="11">
        <f>F61</f>
        <v>21660725</v>
      </c>
    </row>
    <row r="61" spans="1:6" ht="11.25" customHeight="1">
      <c r="A61" s="22"/>
      <c r="B61" s="22"/>
      <c r="C61" s="22" t="s">
        <v>255</v>
      </c>
      <c r="D61" s="45" t="s">
        <v>39</v>
      </c>
      <c r="E61" s="6"/>
      <c r="F61" s="12">
        <v>21660725</v>
      </c>
    </row>
    <row r="62" spans="1:6" s="30" customFormat="1" ht="12.75" customHeight="1">
      <c r="A62" s="27"/>
      <c r="B62" s="27" t="s">
        <v>61</v>
      </c>
      <c r="C62" s="27"/>
      <c r="D62" s="29" t="s">
        <v>40</v>
      </c>
      <c r="E62" s="5"/>
      <c r="F62" s="11">
        <f>F63</f>
        <v>3369516</v>
      </c>
    </row>
    <row r="63" spans="1:6" ht="11.25" customHeight="1">
      <c r="A63" s="22"/>
      <c r="B63" s="22"/>
      <c r="C63" s="22" t="s">
        <v>255</v>
      </c>
      <c r="D63" s="45" t="s">
        <v>39</v>
      </c>
      <c r="E63" s="6"/>
      <c r="F63" s="12">
        <v>3369516</v>
      </c>
    </row>
    <row r="64" spans="1:6" s="30" customFormat="1" ht="12.75" customHeight="1">
      <c r="A64" s="27"/>
      <c r="B64" s="27" t="s">
        <v>62</v>
      </c>
      <c r="C64" s="27"/>
      <c r="D64" s="29" t="s">
        <v>63</v>
      </c>
      <c r="E64" s="5"/>
      <c r="F64" s="11">
        <f>F65</f>
        <v>50000</v>
      </c>
    </row>
    <row r="65" spans="1:6" ht="11.25" customHeight="1">
      <c r="A65" s="22"/>
      <c r="B65" s="22"/>
      <c r="C65" s="22" t="s">
        <v>256</v>
      </c>
      <c r="D65" s="45" t="s">
        <v>173</v>
      </c>
      <c r="E65" s="6"/>
      <c r="F65" s="12">
        <v>50000</v>
      </c>
    </row>
    <row r="66" spans="1:6" ht="11.25" customHeight="1">
      <c r="A66" s="22"/>
      <c r="B66" s="27" t="s">
        <v>236</v>
      </c>
      <c r="C66" s="27"/>
      <c r="D66" s="29" t="s">
        <v>235</v>
      </c>
      <c r="E66" s="5"/>
      <c r="F66" s="11">
        <f>F67</f>
        <v>760621</v>
      </c>
    </row>
    <row r="67" spans="1:6" ht="11.25" customHeight="1">
      <c r="A67" s="22"/>
      <c r="B67" s="22"/>
      <c r="C67" s="22" t="s">
        <v>255</v>
      </c>
      <c r="D67" s="45" t="s">
        <v>39</v>
      </c>
      <c r="E67" s="6"/>
      <c r="F67" s="12">
        <v>760621</v>
      </c>
    </row>
    <row r="68" spans="1:6" s="83" customFormat="1" ht="16.5" customHeight="1">
      <c r="A68" s="164" t="s">
        <v>146</v>
      </c>
      <c r="B68" s="164"/>
      <c r="C68" s="164"/>
      <c r="D68" s="165" t="s">
        <v>133</v>
      </c>
      <c r="E68" s="166">
        <v>21517053</v>
      </c>
      <c r="F68" s="167">
        <f>F69</f>
        <v>708800</v>
      </c>
    </row>
    <row r="69" spans="1:6" ht="11.25" customHeight="1">
      <c r="A69" s="22"/>
      <c r="B69" s="22" t="s">
        <v>155</v>
      </c>
      <c r="C69" s="22"/>
      <c r="D69" s="45" t="s">
        <v>182</v>
      </c>
      <c r="E69" s="6"/>
      <c r="F69" s="12">
        <f>F70</f>
        <v>708800</v>
      </c>
    </row>
    <row r="70" spans="1:6" ht="11.25" customHeight="1">
      <c r="A70" s="22"/>
      <c r="B70" s="22"/>
      <c r="C70" s="22" t="s">
        <v>279</v>
      </c>
      <c r="D70" s="45" t="s">
        <v>271</v>
      </c>
      <c r="E70" s="6"/>
      <c r="F70" s="12">
        <v>708800</v>
      </c>
    </row>
    <row r="71" spans="1:6" ht="11.25" customHeight="1">
      <c r="A71" s="22"/>
      <c r="B71" s="22"/>
      <c r="C71" s="22"/>
      <c r="D71" s="45" t="s">
        <v>195</v>
      </c>
      <c r="E71" s="6"/>
      <c r="F71" s="12"/>
    </row>
    <row r="72" spans="1:6" ht="11.25" customHeight="1">
      <c r="A72" s="22"/>
      <c r="B72" s="22"/>
      <c r="C72" s="22"/>
      <c r="D72" s="45" t="s">
        <v>196</v>
      </c>
      <c r="E72" s="6"/>
      <c r="F72" s="12"/>
    </row>
    <row r="73" spans="1:6" s="83" customFormat="1" ht="16.5" customHeight="1">
      <c r="A73" s="164" t="s">
        <v>82</v>
      </c>
      <c r="B73" s="164"/>
      <c r="C73" s="164"/>
      <c r="D73" s="165" t="s">
        <v>142</v>
      </c>
      <c r="E73" s="166">
        <v>21517053</v>
      </c>
      <c r="F73" s="167">
        <f>F74</f>
        <v>1018450</v>
      </c>
    </row>
    <row r="74" spans="1:6" ht="11.25" customHeight="1">
      <c r="A74" s="22"/>
      <c r="B74" s="22" t="s">
        <v>158</v>
      </c>
      <c r="C74" s="22"/>
      <c r="D74" s="45" t="s">
        <v>42</v>
      </c>
      <c r="E74" s="6"/>
      <c r="F74" s="12">
        <f>F75</f>
        <v>1018450</v>
      </c>
    </row>
    <row r="75" spans="1:6" ht="11.25" customHeight="1">
      <c r="A75" s="22"/>
      <c r="B75" s="22"/>
      <c r="C75" s="22" t="s">
        <v>279</v>
      </c>
      <c r="D75" s="45" t="s">
        <v>271</v>
      </c>
      <c r="E75" s="6"/>
      <c r="F75" s="12">
        <v>1018450</v>
      </c>
    </row>
    <row r="76" spans="1:6" ht="11.25" customHeight="1">
      <c r="A76" s="22"/>
      <c r="B76" s="22"/>
      <c r="C76" s="22"/>
      <c r="D76" s="45" t="s">
        <v>195</v>
      </c>
      <c r="E76" s="6"/>
      <c r="F76" s="12"/>
    </row>
    <row r="77" spans="1:6" ht="11.25" customHeight="1">
      <c r="A77" s="22"/>
      <c r="B77" s="22"/>
      <c r="C77" s="22"/>
      <c r="D77" s="45" t="s">
        <v>196</v>
      </c>
      <c r="E77" s="6"/>
      <c r="F77" s="12"/>
    </row>
    <row r="78" spans="1:6" ht="11.25" customHeight="1">
      <c r="A78" s="22"/>
      <c r="B78" s="22"/>
      <c r="C78" s="22"/>
      <c r="D78" s="45"/>
      <c r="E78" s="6"/>
      <c r="F78" s="12"/>
    </row>
    <row r="79" spans="1:6" s="83" customFormat="1" ht="16.5" customHeight="1">
      <c r="A79" s="164" t="s">
        <v>64</v>
      </c>
      <c r="B79" s="164"/>
      <c r="C79" s="164"/>
      <c r="D79" s="165" t="s">
        <v>210</v>
      </c>
      <c r="E79" s="166"/>
      <c r="F79" s="167">
        <f>F84+F80</f>
        <v>495675</v>
      </c>
    </row>
    <row r="80" spans="1:6" s="65" customFormat="1" ht="12" customHeight="1">
      <c r="A80" s="78"/>
      <c r="B80" s="78" t="s">
        <v>68</v>
      </c>
      <c r="C80" s="78"/>
      <c r="D80" s="86" t="s">
        <v>37</v>
      </c>
      <c r="E80" s="84"/>
      <c r="F80" s="85">
        <f>F81</f>
        <v>470675</v>
      </c>
    </row>
    <row r="81" spans="1:6" s="65" customFormat="1" ht="12" customHeight="1">
      <c r="A81" s="78"/>
      <c r="B81" s="78"/>
      <c r="C81" s="22" t="s">
        <v>247</v>
      </c>
      <c r="D81" s="45" t="s">
        <v>194</v>
      </c>
      <c r="E81" s="84"/>
      <c r="F81" s="87">
        <v>470675</v>
      </c>
    </row>
    <row r="82" spans="1:6" s="65" customFormat="1" ht="12" customHeight="1">
      <c r="A82" s="78"/>
      <c r="B82" s="78"/>
      <c r="C82" s="22"/>
      <c r="D82" s="45" t="s">
        <v>195</v>
      </c>
      <c r="E82" s="84"/>
      <c r="F82" s="85"/>
    </row>
    <row r="83" spans="1:6" s="65" customFormat="1" ht="12" customHeight="1">
      <c r="A83" s="78"/>
      <c r="B83" s="78"/>
      <c r="C83" s="22"/>
      <c r="D83" s="45" t="s">
        <v>196</v>
      </c>
      <c r="E83" s="84"/>
      <c r="F83" s="85"/>
    </row>
    <row r="84" spans="1:6" s="30" customFormat="1" ht="12.75" customHeight="1">
      <c r="A84" s="27"/>
      <c r="B84" s="27" t="s">
        <v>66</v>
      </c>
      <c r="C84" s="27"/>
      <c r="D84" s="29" t="s">
        <v>237</v>
      </c>
      <c r="E84" s="5"/>
      <c r="F84" s="11">
        <f>F85</f>
        <v>25000</v>
      </c>
    </row>
    <row r="85" spans="1:6" ht="11.25" customHeight="1">
      <c r="A85" s="22"/>
      <c r="B85" s="22"/>
      <c r="C85" s="22" t="s">
        <v>252</v>
      </c>
      <c r="D85" s="45" t="s">
        <v>67</v>
      </c>
      <c r="E85" s="6"/>
      <c r="F85" s="12">
        <v>25000</v>
      </c>
    </row>
    <row r="86" spans="1:6" ht="11.25" customHeight="1">
      <c r="A86" s="22"/>
      <c r="B86" s="22"/>
      <c r="C86" s="22"/>
      <c r="D86" s="45"/>
      <c r="E86" s="6"/>
      <c r="F86" s="12"/>
    </row>
    <row r="87" spans="1:6" ht="11.25" customHeight="1" thickBot="1">
      <c r="A87" s="22"/>
      <c r="B87" s="88"/>
      <c r="C87" s="22"/>
      <c r="D87" s="89"/>
      <c r="E87" s="6"/>
      <c r="F87" s="12"/>
    </row>
    <row r="88" spans="1:6" s="94" customFormat="1" ht="18" customHeight="1" thickBot="1">
      <c r="A88" s="90"/>
      <c r="B88" s="91"/>
      <c r="C88" s="90"/>
      <c r="D88" s="92" t="s">
        <v>31</v>
      </c>
      <c r="E88" s="93" t="e">
        <f>E9+#REF!+E27+E33+#REF!+#REF!+E52+E59+#REF!+#REF!</f>
        <v>#REF!</v>
      </c>
      <c r="F88" s="36">
        <f>F9+F15+F27+F33+F47+F52+F59+F68+F73+F79</f>
        <v>39154322</v>
      </c>
    </row>
    <row r="89" spans="1:6" s="94" customFormat="1" ht="18" customHeight="1">
      <c r="A89" s="95"/>
      <c r="B89" s="95"/>
      <c r="C89" s="95"/>
      <c r="D89" s="96"/>
      <c r="E89" s="97"/>
      <c r="F89" s="98"/>
    </row>
    <row r="90" spans="1:6" s="104" customFormat="1" ht="19.5" thickBot="1">
      <c r="A90" s="99" t="s">
        <v>35</v>
      </c>
      <c r="B90" s="100"/>
      <c r="C90" s="101"/>
      <c r="D90" s="102"/>
      <c r="E90" s="103"/>
      <c r="F90" s="103"/>
    </row>
    <row r="91" spans="1:6" s="65" customFormat="1" ht="10.5" customHeight="1">
      <c r="A91" s="76" t="s">
        <v>119</v>
      </c>
      <c r="B91" s="77" t="s">
        <v>120</v>
      </c>
      <c r="C91" s="76" t="s">
        <v>121</v>
      </c>
      <c r="D91" s="79" t="s">
        <v>122</v>
      </c>
      <c r="E91" s="20" t="s">
        <v>19</v>
      </c>
      <c r="F91" s="20" t="s">
        <v>10</v>
      </c>
    </row>
    <row r="92" spans="1:6" s="65" customFormat="1" ht="12" customHeight="1" thickBot="1">
      <c r="A92" s="80"/>
      <c r="B92" s="81"/>
      <c r="C92" s="80"/>
      <c r="D92" s="82"/>
      <c r="E92" s="21" t="s">
        <v>268</v>
      </c>
      <c r="F92" s="21" t="s">
        <v>202</v>
      </c>
    </row>
    <row r="93" spans="1:6" s="83" customFormat="1" ht="16.5" customHeight="1">
      <c r="A93" s="164" t="s">
        <v>69</v>
      </c>
      <c r="B93" s="168"/>
      <c r="C93" s="164"/>
      <c r="D93" s="165" t="s">
        <v>70</v>
      </c>
      <c r="E93" s="166">
        <v>175000</v>
      </c>
      <c r="F93" s="167">
        <f>F94</f>
        <v>37000</v>
      </c>
    </row>
    <row r="94" spans="1:6" s="30" customFormat="1" ht="12.75" customHeight="1">
      <c r="A94" s="27"/>
      <c r="B94" s="28" t="s">
        <v>13</v>
      </c>
      <c r="C94" s="27"/>
      <c r="D94" s="29" t="s">
        <v>16</v>
      </c>
      <c r="E94" s="5"/>
      <c r="F94" s="11">
        <f>F95</f>
        <v>37000</v>
      </c>
    </row>
    <row r="95" spans="1:6" ht="11.25" customHeight="1">
      <c r="A95" s="22"/>
      <c r="B95" s="42"/>
      <c r="C95" s="22" t="s">
        <v>257</v>
      </c>
      <c r="D95" s="45" t="s">
        <v>185</v>
      </c>
      <c r="E95" s="6"/>
      <c r="F95" s="12">
        <v>37000</v>
      </c>
    </row>
    <row r="96" spans="1:6" ht="11.25" customHeight="1">
      <c r="A96" s="22"/>
      <c r="B96" s="42"/>
      <c r="C96" s="22"/>
      <c r="D96" s="45" t="s">
        <v>186</v>
      </c>
      <c r="E96" s="6"/>
      <c r="F96" s="12"/>
    </row>
    <row r="97" spans="1:6" ht="11.25" customHeight="1">
      <c r="A97" s="22"/>
      <c r="B97" s="42"/>
      <c r="C97" s="22"/>
      <c r="D97" s="45" t="s">
        <v>187</v>
      </c>
      <c r="E97" s="6"/>
      <c r="F97" s="12"/>
    </row>
    <row r="98" spans="1:6" ht="11.25" customHeight="1">
      <c r="A98" s="22"/>
      <c r="B98" s="42"/>
      <c r="C98" s="22"/>
      <c r="D98" s="45"/>
      <c r="E98" s="6"/>
      <c r="F98" s="12"/>
    </row>
    <row r="99" spans="1:6" s="83" customFormat="1" ht="16.5" customHeight="1">
      <c r="A99" s="164" t="s">
        <v>50</v>
      </c>
      <c r="B99" s="168"/>
      <c r="C99" s="164"/>
      <c r="D99" s="165" t="s">
        <v>171</v>
      </c>
      <c r="E99" s="166">
        <v>18000</v>
      </c>
      <c r="F99" s="167">
        <f>F100</f>
        <v>19000</v>
      </c>
    </row>
    <row r="100" spans="1:6" s="30" customFormat="1" ht="12.75" customHeight="1">
      <c r="A100" s="27"/>
      <c r="B100" s="28" t="s">
        <v>51</v>
      </c>
      <c r="C100" s="27"/>
      <c r="D100" s="29" t="s">
        <v>132</v>
      </c>
      <c r="E100" s="5"/>
      <c r="F100" s="11">
        <f>F101</f>
        <v>19000</v>
      </c>
    </row>
    <row r="101" spans="1:6" ht="11.25" customHeight="1">
      <c r="A101" s="22"/>
      <c r="B101" s="42"/>
      <c r="C101" s="22" t="s">
        <v>257</v>
      </c>
      <c r="D101" s="45" t="s">
        <v>185</v>
      </c>
      <c r="E101" s="6"/>
      <c r="F101" s="12">
        <v>19000</v>
      </c>
    </row>
    <row r="102" spans="1:6" ht="11.25" customHeight="1">
      <c r="A102" s="22"/>
      <c r="B102" s="42"/>
      <c r="C102" s="22"/>
      <c r="D102" s="45" t="s">
        <v>186</v>
      </c>
      <c r="E102" s="6"/>
      <c r="F102" s="12"/>
    </row>
    <row r="103" spans="1:6" ht="11.25" customHeight="1">
      <c r="A103" s="22"/>
      <c r="B103" s="42"/>
      <c r="C103" s="22"/>
      <c r="D103" s="45" t="s">
        <v>187</v>
      </c>
      <c r="E103" s="6"/>
      <c r="F103" s="12"/>
    </row>
    <row r="104" spans="1:6" ht="11.25" customHeight="1">
      <c r="A104" s="22"/>
      <c r="B104" s="42"/>
      <c r="C104" s="22"/>
      <c r="D104" s="45"/>
      <c r="E104" s="6"/>
      <c r="F104" s="12"/>
    </row>
    <row r="105" spans="1:6" s="83" customFormat="1" ht="16.5" customHeight="1">
      <c r="A105" s="164" t="s">
        <v>71</v>
      </c>
      <c r="B105" s="168"/>
      <c r="C105" s="164"/>
      <c r="D105" s="165" t="s">
        <v>72</v>
      </c>
      <c r="E105" s="166">
        <v>264000</v>
      </c>
      <c r="F105" s="167">
        <f>F106+F110+F114+F118</f>
        <v>427000</v>
      </c>
    </row>
    <row r="106" spans="1:6" s="30" customFormat="1" ht="12.75" customHeight="1">
      <c r="A106" s="27"/>
      <c r="B106" s="28" t="s">
        <v>73</v>
      </c>
      <c r="C106" s="27"/>
      <c r="D106" s="29" t="s">
        <v>74</v>
      </c>
      <c r="E106" s="5"/>
      <c r="F106" s="11">
        <f>F107</f>
        <v>125000</v>
      </c>
    </row>
    <row r="107" spans="1:6" s="30" customFormat="1" ht="11.25" customHeight="1">
      <c r="A107" s="27"/>
      <c r="B107" s="28"/>
      <c r="C107" s="22" t="s">
        <v>257</v>
      </c>
      <c r="D107" s="45" t="s">
        <v>185</v>
      </c>
      <c r="E107" s="6"/>
      <c r="F107" s="12">
        <v>125000</v>
      </c>
    </row>
    <row r="108" spans="1:6" s="30" customFormat="1" ht="11.25" customHeight="1">
      <c r="A108" s="27"/>
      <c r="B108" s="28"/>
      <c r="C108" s="22"/>
      <c r="D108" s="45" t="s">
        <v>186</v>
      </c>
      <c r="E108" s="5"/>
      <c r="F108" s="11"/>
    </row>
    <row r="109" spans="1:6" s="30" customFormat="1" ht="11.25" customHeight="1">
      <c r="A109" s="27"/>
      <c r="B109" s="28"/>
      <c r="C109" s="22"/>
      <c r="D109" s="45" t="s">
        <v>187</v>
      </c>
      <c r="E109" s="5"/>
      <c r="F109" s="11"/>
    </row>
    <row r="110" spans="1:6" ht="12.75" customHeight="1">
      <c r="A110" s="27"/>
      <c r="B110" s="28" t="s">
        <v>75</v>
      </c>
      <c r="C110" s="27"/>
      <c r="D110" s="29" t="s">
        <v>123</v>
      </c>
      <c r="E110" s="5"/>
      <c r="F110" s="11">
        <f>F111</f>
        <v>120000</v>
      </c>
    </row>
    <row r="111" spans="1:6" ht="11.25" customHeight="1">
      <c r="A111" s="22"/>
      <c r="B111" s="42"/>
      <c r="C111" s="22" t="s">
        <v>257</v>
      </c>
      <c r="D111" s="45" t="s">
        <v>185</v>
      </c>
      <c r="E111" s="6"/>
      <c r="F111" s="12">
        <v>120000</v>
      </c>
    </row>
    <row r="112" spans="1:6" ht="11.25" customHeight="1">
      <c r="A112" s="22"/>
      <c r="B112" s="42"/>
      <c r="C112" s="22"/>
      <c r="D112" s="45" t="s">
        <v>186</v>
      </c>
      <c r="E112" s="6"/>
      <c r="F112" s="12"/>
    </row>
    <row r="113" spans="1:6" ht="11.25" customHeight="1">
      <c r="A113" s="22"/>
      <c r="B113" s="42"/>
      <c r="C113" s="22"/>
      <c r="D113" s="45" t="s">
        <v>187</v>
      </c>
      <c r="E113" s="6"/>
      <c r="F113" s="12"/>
    </row>
    <row r="114" spans="1:6" s="30" customFormat="1" ht="12.75" customHeight="1">
      <c r="A114" s="27"/>
      <c r="B114" s="28" t="s">
        <v>76</v>
      </c>
      <c r="C114" s="27"/>
      <c r="D114" s="29" t="s">
        <v>32</v>
      </c>
      <c r="E114" s="5"/>
      <c r="F114" s="11">
        <f>F115</f>
        <v>26000</v>
      </c>
    </row>
    <row r="115" spans="1:6" ht="11.25" customHeight="1">
      <c r="A115" s="22"/>
      <c r="B115" s="42"/>
      <c r="C115" s="22" t="s">
        <v>257</v>
      </c>
      <c r="D115" s="45" t="s">
        <v>185</v>
      </c>
      <c r="E115" s="6"/>
      <c r="F115" s="12">
        <v>26000</v>
      </c>
    </row>
    <row r="116" spans="1:6" ht="11.25" customHeight="1">
      <c r="A116" s="22"/>
      <c r="B116" s="42"/>
      <c r="C116" s="22"/>
      <c r="D116" s="45" t="s">
        <v>186</v>
      </c>
      <c r="E116" s="6"/>
      <c r="F116" s="12"/>
    </row>
    <row r="117" spans="1:6" ht="11.25" customHeight="1">
      <c r="A117" s="22"/>
      <c r="B117" s="42"/>
      <c r="C117" s="22"/>
      <c r="D117" s="45" t="s">
        <v>187</v>
      </c>
      <c r="E117" s="6"/>
      <c r="F117" s="12"/>
    </row>
    <row r="118" spans="1:6" s="30" customFormat="1" ht="12.75" customHeight="1">
      <c r="A118" s="27"/>
      <c r="B118" s="28" t="s">
        <v>77</v>
      </c>
      <c r="C118" s="27"/>
      <c r="D118" s="29" t="s">
        <v>78</v>
      </c>
      <c r="E118" s="5"/>
      <c r="F118" s="11">
        <f>F119</f>
        <v>156000</v>
      </c>
    </row>
    <row r="119" spans="1:6" ht="11.25" customHeight="1">
      <c r="A119" s="22"/>
      <c r="B119" s="42"/>
      <c r="C119" s="22" t="s">
        <v>257</v>
      </c>
      <c r="D119" s="45" t="s">
        <v>185</v>
      </c>
      <c r="E119" s="6"/>
      <c r="F119" s="12">
        <v>156000</v>
      </c>
    </row>
    <row r="120" spans="1:6" ht="11.25" customHeight="1">
      <c r="A120" s="22"/>
      <c r="B120" s="42"/>
      <c r="C120" s="22"/>
      <c r="D120" s="45" t="s">
        <v>186</v>
      </c>
      <c r="E120" s="6"/>
      <c r="F120" s="12"/>
    </row>
    <row r="121" spans="1:6" ht="11.25" customHeight="1">
      <c r="A121" s="22"/>
      <c r="B121" s="42"/>
      <c r="C121" s="22"/>
      <c r="D121" s="45" t="s">
        <v>187</v>
      </c>
      <c r="E121" s="6"/>
      <c r="F121" s="12"/>
    </row>
    <row r="122" spans="1:6" ht="11.25" customHeight="1">
      <c r="A122" s="22"/>
      <c r="B122" s="42"/>
      <c r="C122" s="22"/>
      <c r="D122" s="45"/>
      <c r="E122" s="6"/>
      <c r="F122" s="12"/>
    </row>
    <row r="123" spans="1:6" s="83" customFormat="1" ht="16.5" customHeight="1">
      <c r="A123" s="164" t="s">
        <v>52</v>
      </c>
      <c r="B123" s="168"/>
      <c r="C123" s="164"/>
      <c r="D123" s="165" t="s">
        <v>53</v>
      </c>
      <c r="E123" s="166">
        <v>199600</v>
      </c>
      <c r="F123" s="167">
        <f>F124+F128</f>
        <v>210500</v>
      </c>
    </row>
    <row r="124" spans="1:6" s="30" customFormat="1" ht="12.75" customHeight="1">
      <c r="A124" s="27"/>
      <c r="B124" s="28" t="s">
        <v>54</v>
      </c>
      <c r="C124" s="27"/>
      <c r="D124" s="29" t="s">
        <v>144</v>
      </c>
      <c r="E124" s="5"/>
      <c r="F124" s="11">
        <f>F125</f>
        <v>190500</v>
      </c>
    </row>
    <row r="125" spans="1:6" ht="11.25" customHeight="1">
      <c r="A125" s="22"/>
      <c r="B125" s="42"/>
      <c r="C125" s="22" t="s">
        <v>257</v>
      </c>
      <c r="D125" s="45" t="s">
        <v>185</v>
      </c>
      <c r="E125" s="6"/>
      <c r="F125" s="12">
        <v>190500</v>
      </c>
    </row>
    <row r="126" spans="1:6" ht="11.25" customHeight="1">
      <c r="A126" s="22"/>
      <c r="B126" s="42"/>
      <c r="C126" s="22"/>
      <c r="D126" s="45" t="s">
        <v>186</v>
      </c>
      <c r="E126" s="6"/>
      <c r="F126" s="12"/>
    </row>
    <row r="127" spans="1:6" ht="11.25" customHeight="1">
      <c r="A127" s="22"/>
      <c r="B127" s="42"/>
      <c r="C127" s="22"/>
      <c r="D127" s="45" t="s">
        <v>187</v>
      </c>
      <c r="E127" s="6"/>
      <c r="F127" s="12"/>
    </row>
    <row r="128" spans="1:6" s="30" customFormat="1" ht="12.75" customHeight="1">
      <c r="A128" s="27"/>
      <c r="B128" s="28" t="s">
        <v>79</v>
      </c>
      <c r="C128" s="27"/>
      <c r="D128" s="29" t="s">
        <v>145</v>
      </c>
      <c r="E128" s="5"/>
      <c r="F128" s="11">
        <f>F129</f>
        <v>20000</v>
      </c>
    </row>
    <row r="129" spans="1:6" ht="11.25" customHeight="1">
      <c r="A129" s="22"/>
      <c r="B129" s="42"/>
      <c r="C129" s="22" t="s">
        <v>257</v>
      </c>
      <c r="D129" s="45" t="s">
        <v>185</v>
      </c>
      <c r="E129" s="6"/>
      <c r="F129" s="12">
        <v>20000</v>
      </c>
    </row>
    <row r="130" spans="1:6" ht="11.25" customHeight="1">
      <c r="A130" s="22"/>
      <c r="B130" s="42"/>
      <c r="C130" s="22"/>
      <c r="D130" s="45" t="s">
        <v>186</v>
      </c>
      <c r="E130" s="6"/>
      <c r="F130" s="12"/>
    </row>
    <row r="131" spans="1:6" ht="11.25" customHeight="1">
      <c r="A131" s="22"/>
      <c r="B131" s="42"/>
      <c r="C131" s="22"/>
      <c r="D131" s="45" t="s">
        <v>187</v>
      </c>
      <c r="E131" s="6"/>
      <c r="F131" s="12"/>
    </row>
    <row r="132" spans="1:6" ht="11.25" customHeight="1">
      <c r="A132" s="22"/>
      <c r="B132" s="42"/>
      <c r="C132" s="22"/>
      <c r="D132" s="45"/>
      <c r="E132" s="6"/>
      <c r="F132" s="12"/>
    </row>
    <row r="133" spans="1:6" s="83" customFormat="1" ht="16.5" customHeight="1">
      <c r="A133" s="164" t="s">
        <v>280</v>
      </c>
      <c r="B133" s="168"/>
      <c r="C133" s="164"/>
      <c r="D133" s="165" t="s">
        <v>281</v>
      </c>
      <c r="E133" s="166">
        <v>9539000</v>
      </c>
      <c r="F133" s="167">
        <f>F134</f>
        <v>715</v>
      </c>
    </row>
    <row r="134" spans="1:6" s="30" customFormat="1" ht="12.75" customHeight="1">
      <c r="A134" s="27"/>
      <c r="B134" s="28" t="s">
        <v>282</v>
      </c>
      <c r="C134" s="27"/>
      <c r="D134" s="29" t="s">
        <v>283</v>
      </c>
      <c r="E134" s="5"/>
      <c r="F134" s="11">
        <f>F135</f>
        <v>715</v>
      </c>
    </row>
    <row r="135" spans="1:6" ht="11.25" customHeight="1">
      <c r="A135" s="22"/>
      <c r="B135" s="42"/>
      <c r="C135" s="22" t="s">
        <v>257</v>
      </c>
      <c r="D135" s="45" t="s">
        <v>185</v>
      </c>
      <c r="E135" s="6"/>
      <c r="F135" s="12">
        <v>715</v>
      </c>
    </row>
    <row r="136" spans="1:6" ht="11.25" customHeight="1">
      <c r="A136" s="22"/>
      <c r="B136" s="42"/>
      <c r="C136" s="22"/>
      <c r="D136" s="45" t="s">
        <v>186</v>
      </c>
      <c r="E136" s="6"/>
      <c r="F136" s="12"/>
    </row>
    <row r="137" spans="1:6" ht="11.25" customHeight="1">
      <c r="A137" s="22"/>
      <c r="B137" s="42"/>
      <c r="C137" s="22"/>
      <c r="D137" s="45" t="s">
        <v>187</v>
      </c>
      <c r="E137" s="6"/>
      <c r="F137" s="12"/>
    </row>
    <row r="138" spans="1:6" ht="11.25" customHeight="1">
      <c r="A138" s="22"/>
      <c r="B138" s="42"/>
      <c r="C138" s="22"/>
      <c r="D138" s="45"/>
      <c r="E138" s="6"/>
      <c r="F138" s="12"/>
    </row>
    <row r="139" spans="1:6" s="83" customFormat="1" ht="16.5" customHeight="1">
      <c r="A139" s="164" t="s">
        <v>80</v>
      </c>
      <c r="B139" s="168"/>
      <c r="C139" s="164"/>
      <c r="D139" s="165" t="s">
        <v>178</v>
      </c>
      <c r="E139" s="166">
        <v>9539000</v>
      </c>
      <c r="F139" s="167">
        <f>F140+F144</f>
        <v>3394700</v>
      </c>
    </row>
    <row r="140" spans="1:6" s="30" customFormat="1" ht="12.75" customHeight="1">
      <c r="A140" s="27"/>
      <c r="B140" s="28" t="s">
        <v>81</v>
      </c>
      <c r="C140" s="27"/>
      <c r="D140" s="29" t="s">
        <v>179</v>
      </c>
      <c r="E140" s="5"/>
      <c r="F140" s="11">
        <f>F141</f>
        <v>3373000</v>
      </c>
    </row>
    <row r="141" spans="1:6" ht="11.25" customHeight="1">
      <c r="A141" s="22"/>
      <c r="B141" s="42"/>
      <c r="C141" s="22" t="s">
        <v>257</v>
      </c>
      <c r="D141" s="45" t="s">
        <v>185</v>
      </c>
      <c r="E141" s="6"/>
      <c r="F141" s="12">
        <v>3373000</v>
      </c>
    </row>
    <row r="142" spans="1:6" ht="11.25" customHeight="1">
      <c r="A142" s="22"/>
      <c r="B142" s="42"/>
      <c r="C142" s="22"/>
      <c r="D142" s="45" t="s">
        <v>186</v>
      </c>
      <c r="E142" s="6"/>
      <c r="F142" s="12"/>
    </row>
    <row r="143" spans="1:6" ht="11.25" customHeight="1">
      <c r="A143" s="22"/>
      <c r="B143" s="42"/>
      <c r="C143" s="22"/>
      <c r="D143" s="45" t="s">
        <v>187</v>
      </c>
      <c r="E143" s="6"/>
      <c r="F143" s="12"/>
    </row>
    <row r="144" spans="1:6" s="30" customFormat="1" ht="12.75" customHeight="1">
      <c r="A144" s="27"/>
      <c r="B144" s="28" t="s">
        <v>105</v>
      </c>
      <c r="C144" s="27"/>
      <c r="D144" s="29" t="s">
        <v>106</v>
      </c>
      <c r="E144" s="5"/>
      <c r="F144" s="11">
        <f>SUM(F145:F148)</f>
        <v>21700</v>
      </c>
    </row>
    <row r="145" spans="1:6" ht="11.25" customHeight="1">
      <c r="A145" s="22"/>
      <c r="B145" s="42"/>
      <c r="C145" s="22" t="s">
        <v>257</v>
      </c>
      <c r="D145" s="45" t="s">
        <v>185</v>
      </c>
      <c r="E145" s="6"/>
      <c r="F145" s="12">
        <v>16700</v>
      </c>
    </row>
    <row r="146" spans="1:6" ht="11.25" customHeight="1">
      <c r="A146" s="22"/>
      <c r="B146" s="42"/>
      <c r="C146" s="22"/>
      <c r="D146" s="45" t="s">
        <v>186</v>
      </c>
      <c r="E146" s="6"/>
      <c r="F146" s="12"/>
    </row>
    <row r="147" spans="1:6" ht="11.25" customHeight="1">
      <c r="A147" s="22"/>
      <c r="B147" s="42"/>
      <c r="C147" s="22"/>
      <c r="D147" s="45" t="s">
        <v>187</v>
      </c>
      <c r="E147" s="6"/>
      <c r="F147" s="12"/>
    </row>
    <row r="148" spans="1:6" ht="11.25" customHeight="1">
      <c r="A148" s="22"/>
      <c r="B148" s="42"/>
      <c r="C148" s="22" t="s">
        <v>258</v>
      </c>
      <c r="D148" s="45" t="s">
        <v>102</v>
      </c>
      <c r="E148" s="6"/>
      <c r="F148" s="12">
        <v>5000</v>
      </c>
    </row>
    <row r="149" spans="1:6" ht="11.25" customHeight="1">
      <c r="A149" s="22"/>
      <c r="B149" s="42"/>
      <c r="C149" s="22"/>
      <c r="D149" s="45" t="s">
        <v>103</v>
      </c>
      <c r="E149" s="6"/>
      <c r="F149" s="12"/>
    </row>
    <row r="150" spans="1:6" ht="11.25" customHeight="1">
      <c r="A150" s="22"/>
      <c r="B150" s="42"/>
      <c r="C150" s="22"/>
      <c r="D150" s="45" t="s">
        <v>104</v>
      </c>
      <c r="E150" s="6"/>
      <c r="F150" s="12"/>
    </row>
    <row r="151" spans="1:6" ht="11.25" customHeight="1">
      <c r="A151" s="22"/>
      <c r="B151" s="42"/>
      <c r="C151" s="22"/>
      <c r="D151" s="45"/>
      <c r="E151" s="6"/>
      <c r="F151" s="12"/>
    </row>
    <row r="152" spans="1:6" s="83" customFormat="1" ht="16.5" customHeight="1">
      <c r="A152" s="164" t="s">
        <v>82</v>
      </c>
      <c r="B152" s="168"/>
      <c r="C152" s="164"/>
      <c r="D152" s="165" t="s">
        <v>142</v>
      </c>
      <c r="E152" s="166">
        <v>794000</v>
      </c>
      <c r="F152" s="167">
        <f>F153</f>
        <v>1376360</v>
      </c>
    </row>
    <row r="153" spans="1:6" s="30" customFormat="1" ht="12.75" customHeight="1">
      <c r="A153" s="27"/>
      <c r="B153" s="28" t="s">
        <v>83</v>
      </c>
      <c r="C153" s="27"/>
      <c r="D153" s="29" t="s">
        <v>44</v>
      </c>
      <c r="E153" s="5"/>
      <c r="F153" s="11">
        <f>SUM(F155:F158)</f>
        <v>1376360</v>
      </c>
    </row>
    <row r="154" spans="1:6" s="108" customFormat="1" ht="12.75" customHeight="1">
      <c r="A154" s="105"/>
      <c r="B154" s="106"/>
      <c r="C154" s="105"/>
      <c r="D154" s="29" t="s">
        <v>238</v>
      </c>
      <c r="E154" s="107"/>
      <c r="F154" s="40"/>
    </row>
    <row r="155" spans="1:6" ht="11.25" customHeight="1">
      <c r="A155" s="22"/>
      <c r="B155" s="42"/>
      <c r="C155" s="22" t="s">
        <v>257</v>
      </c>
      <c r="D155" s="45" t="s">
        <v>185</v>
      </c>
      <c r="E155" s="6"/>
      <c r="F155" s="12">
        <v>1371000</v>
      </c>
    </row>
    <row r="156" spans="1:6" ht="11.25" customHeight="1">
      <c r="A156" s="22"/>
      <c r="B156" s="42"/>
      <c r="C156" s="22"/>
      <c r="D156" s="45" t="s">
        <v>186</v>
      </c>
      <c r="E156" s="6"/>
      <c r="F156" s="12"/>
    </row>
    <row r="157" spans="1:6" ht="11.25" customHeight="1">
      <c r="A157" s="22"/>
      <c r="B157" s="42"/>
      <c r="C157" s="22"/>
      <c r="D157" s="45" t="s">
        <v>25</v>
      </c>
      <c r="E157" s="6"/>
      <c r="F157" s="12"/>
    </row>
    <row r="158" spans="1:6" ht="11.25" customHeight="1">
      <c r="A158" s="22"/>
      <c r="B158" s="42"/>
      <c r="C158" s="22" t="s">
        <v>257</v>
      </c>
      <c r="D158" s="45" t="s">
        <v>185</v>
      </c>
      <c r="E158" s="6"/>
      <c r="F158" s="12">
        <v>5360</v>
      </c>
    </row>
    <row r="159" spans="1:6" ht="11.25" customHeight="1">
      <c r="A159" s="22"/>
      <c r="B159" s="42"/>
      <c r="C159" s="22"/>
      <c r="D159" s="45" t="s">
        <v>186</v>
      </c>
      <c r="E159" s="6"/>
      <c r="F159" s="12"/>
    </row>
    <row r="160" spans="1:6" ht="11.25" customHeight="1">
      <c r="A160" s="22"/>
      <c r="B160" s="42"/>
      <c r="C160" s="22"/>
      <c r="D160" s="45" t="s">
        <v>24</v>
      </c>
      <c r="E160" s="6"/>
      <c r="F160" s="12"/>
    </row>
    <row r="161" spans="1:6" s="83" customFormat="1" ht="16.5" customHeight="1">
      <c r="A161" s="164" t="s">
        <v>208</v>
      </c>
      <c r="B161" s="168"/>
      <c r="C161" s="164"/>
      <c r="D161" s="165" t="s">
        <v>209</v>
      </c>
      <c r="E161" s="166">
        <v>826000</v>
      </c>
      <c r="F161" s="167">
        <f>F162</f>
        <v>7000</v>
      </c>
    </row>
    <row r="162" spans="1:6" s="30" customFormat="1" ht="12.75" customHeight="1">
      <c r="A162" s="27"/>
      <c r="B162" s="28" t="s">
        <v>284</v>
      </c>
      <c r="C162" s="27"/>
      <c r="D162" s="25" t="s">
        <v>285</v>
      </c>
      <c r="E162" s="5"/>
      <c r="F162" s="11">
        <f>SUM(F164:F164)</f>
        <v>7000</v>
      </c>
    </row>
    <row r="163" spans="1:6" s="30" customFormat="1" ht="12.75" customHeight="1">
      <c r="A163" s="27"/>
      <c r="B163" s="28"/>
      <c r="C163" s="27"/>
      <c r="D163" s="25" t="s">
        <v>286</v>
      </c>
      <c r="E163" s="5"/>
      <c r="F163" s="11"/>
    </row>
    <row r="164" spans="1:6" ht="11.25" customHeight="1">
      <c r="A164" s="22"/>
      <c r="B164" s="42"/>
      <c r="C164" s="22" t="s">
        <v>257</v>
      </c>
      <c r="D164" s="45" t="s">
        <v>185</v>
      </c>
      <c r="E164" s="6"/>
      <c r="F164" s="12">
        <v>7000</v>
      </c>
    </row>
    <row r="165" spans="1:6" ht="11.25" customHeight="1">
      <c r="A165" s="22"/>
      <c r="B165" s="42"/>
      <c r="C165" s="22"/>
      <c r="D165" s="45" t="s">
        <v>186</v>
      </c>
      <c r="E165" s="6"/>
      <c r="F165" s="12"/>
    </row>
    <row r="166" spans="1:6" ht="11.25" customHeight="1">
      <c r="A166" s="22"/>
      <c r="B166" s="42"/>
      <c r="C166" s="22"/>
      <c r="D166" s="45" t="s">
        <v>187</v>
      </c>
      <c r="E166" s="6"/>
      <c r="F166" s="12"/>
    </row>
    <row r="167" spans="1:6" s="83" customFormat="1" ht="16.5" customHeight="1">
      <c r="A167" s="164" t="s">
        <v>64</v>
      </c>
      <c r="B167" s="168"/>
      <c r="C167" s="164"/>
      <c r="D167" s="165" t="s">
        <v>210</v>
      </c>
      <c r="E167" s="166"/>
      <c r="F167" s="167">
        <f>F168</f>
        <v>150000</v>
      </c>
    </row>
    <row r="168" spans="1:6" ht="12.75" customHeight="1">
      <c r="A168" s="22"/>
      <c r="B168" s="28" t="s">
        <v>114</v>
      </c>
      <c r="C168" s="32"/>
      <c r="D168" s="25" t="s">
        <v>211</v>
      </c>
      <c r="E168" s="5"/>
      <c r="F168" s="11">
        <f>F169</f>
        <v>150000</v>
      </c>
    </row>
    <row r="169" spans="1:6" ht="11.25" customHeight="1">
      <c r="A169" s="22"/>
      <c r="B169" s="42"/>
      <c r="C169" s="22" t="s">
        <v>257</v>
      </c>
      <c r="D169" s="45" t="s">
        <v>185</v>
      </c>
      <c r="E169" s="6"/>
      <c r="F169" s="12">
        <v>150000</v>
      </c>
    </row>
    <row r="170" spans="1:6" ht="11.25" customHeight="1">
      <c r="A170" s="22"/>
      <c r="B170" s="42"/>
      <c r="C170" s="22"/>
      <c r="D170" s="45" t="s">
        <v>186</v>
      </c>
      <c r="E170" s="6"/>
      <c r="F170" s="12"/>
    </row>
    <row r="171" spans="1:6" ht="11.25" customHeight="1">
      <c r="A171" s="22"/>
      <c r="B171" s="42"/>
      <c r="C171" s="22"/>
      <c r="D171" s="45" t="s">
        <v>187</v>
      </c>
      <c r="E171" s="6"/>
      <c r="F171" s="12"/>
    </row>
    <row r="172" spans="1:6" ht="11.25" customHeight="1" thickBot="1">
      <c r="A172" s="22"/>
      <c r="B172" s="42"/>
      <c r="C172" s="22"/>
      <c r="D172" s="23"/>
      <c r="E172" s="6"/>
      <c r="F172" s="12"/>
    </row>
    <row r="173" spans="1:6" s="94" customFormat="1" ht="18" customHeight="1" thickBot="1">
      <c r="A173" s="90"/>
      <c r="B173" s="91"/>
      <c r="C173" s="90"/>
      <c r="D173" s="92" t="s">
        <v>31</v>
      </c>
      <c r="E173" s="93" t="e">
        <f>E93+E99+E105+E123+E139+E152+E161+#REF!</f>
        <v>#REF!</v>
      </c>
      <c r="F173" s="36">
        <f>F93+F99+F105+F123+F139+F152+F161+F167+F133</f>
        <v>5622275</v>
      </c>
    </row>
    <row r="174" ht="12.75" customHeight="1">
      <c r="F174" s="14"/>
    </row>
    <row r="175" spans="1:6" s="94" customFormat="1" ht="16.5" customHeight="1">
      <c r="A175" s="109"/>
      <c r="B175" s="109"/>
      <c r="C175" s="109"/>
      <c r="D175" s="110" t="s">
        <v>43</v>
      </c>
      <c r="E175" s="111" t="e">
        <f>E173+E88</f>
        <v>#REF!</v>
      </c>
      <c r="F175" s="41">
        <f>F173+F88</f>
        <v>44776597</v>
      </c>
    </row>
    <row r="176" spans="2:6" ht="10.5" customHeight="1">
      <c r="B176" s="31"/>
      <c r="C176" s="31"/>
      <c r="D176" s="30"/>
      <c r="F176" s="14"/>
    </row>
    <row r="177" spans="1:6" ht="12.75" customHeight="1">
      <c r="A177" s="33" t="s">
        <v>18</v>
      </c>
      <c r="B177" s="31" t="s">
        <v>115</v>
      </c>
      <c r="C177" s="31"/>
      <c r="D177" s="44" t="s">
        <v>116</v>
      </c>
      <c r="F177" s="7">
        <v>1600000</v>
      </c>
    </row>
    <row r="178" spans="1:6" ht="12.75" customHeight="1">
      <c r="A178" s="33" t="s">
        <v>18</v>
      </c>
      <c r="B178" s="31" t="s">
        <v>107</v>
      </c>
      <c r="C178" s="31"/>
      <c r="D178" s="44" t="s">
        <v>287</v>
      </c>
      <c r="F178" s="7">
        <v>356872</v>
      </c>
    </row>
    <row r="179" spans="2:6" ht="12.75" customHeight="1">
      <c r="B179" s="31"/>
      <c r="C179" s="31"/>
      <c r="D179" s="89"/>
      <c r="F179" s="14"/>
    </row>
    <row r="180" spans="1:6" s="30" customFormat="1" ht="16.5" customHeight="1">
      <c r="A180" s="31"/>
      <c r="B180" s="31"/>
      <c r="C180" s="31"/>
      <c r="D180" s="112" t="s">
        <v>20</v>
      </c>
      <c r="E180" s="113" t="e">
        <f>SUM(#REF!)</f>
        <v>#REF!</v>
      </c>
      <c r="F180" s="41">
        <f>SUM(F177:F178)</f>
        <v>1956872</v>
      </c>
    </row>
    <row r="181" spans="1:6" s="30" customFormat="1" ht="11.25" customHeight="1">
      <c r="A181" s="31"/>
      <c r="B181" s="31"/>
      <c r="C181" s="31"/>
      <c r="D181" s="112"/>
      <c r="E181" s="113"/>
      <c r="F181" s="34"/>
    </row>
    <row r="182" spans="1:6" s="116" customFormat="1" ht="18.75" customHeight="1">
      <c r="A182" s="114"/>
      <c r="B182" s="114"/>
      <c r="C182" s="114"/>
      <c r="D182" s="115" t="s">
        <v>33</v>
      </c>
      <c r="E182" s="37" t="e">
        <f>E175+E180</f>
        <v>#REF!</v>
      </c>
      <c r="F182" s="38">
        <f>F175+F180</f>
        <v>46733469</v>
      </c>
    </row>
    <row r="183" spans="1:4" ht="11.25">
      <c r="A183" s="42"/>
      <c r="B183" s="42"/>
      <c r="C183" s="42"/>
      <c r="D183" s="45"/>
    </row>
  </sheetData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rowBreaks count="3" manualBreakCount="3">
    <brk id="58" max="255" man="1"/>
    <brk id="89" max="255" man="1"/>
    <brk id="1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9"/>
  <sheetViews>
    <sheetView workbookViewId="0" topLeftCell="A319">
      <selection activeCell="D334" sqref="D334"/>
    </sheetView>
  </sheetViews>
  <sheetFormatPr defaultColWidth="9.00390625" defaultRowHeight="12.75"/>
  <cols>
    <col min="1" max="1" width="3.25390625" style="33" customWidth="1"/>
    <col min="2" max="2" width="4.875" style="33" customWidth="1"/>
    <col min="3" max="3" width="4.625" style="117" customWidth="1"/>
    <col min="4" max="4" width="48.75390625" style="3" customWidth="1"/>
    <col min="5" max="5" width="14.00390625" style="3" hidden="1" customWidth="1"/>
    <col min="6" max="6" width="0.6171875" style="14" hidden="1" customWidth="1"/>
    <col min="7" max="7" width="17.375" style="14" customWidth="1"/>
    <col min="8" max="8" width="7.75390625" style="118" customWidth="1"/>
    <col min="9" max="16384" width="9.125" style="44" customWidth="1"/>
  </cols>
  <sheetData>
    <row r="1" ht="11.25">
      <c r="G1" s="14" t="s">
        <v>288</v>
      </c>
    </row>
    <row r="2" spans="1:8" s="116" customFormat="1" ht="18.75" customHeight="1">
      <c r="A2" s="114"/>
      <c r="B2" s="114"/>
      <c r="C2" s="119"/>
      <c r="D2" s="120" t="s">
        <v>289</v>
      </c>
      <c r="E2" s="49"/>
      <c r="F2" s="55"/>
      <c r="G2" s="55"/>
      <c r="H2" s="118"/>
    </row>
    <row r="3" spans="1:8" s="116" customFormat="1" ht="18.75" customHeight="1">
      <c r="A3" s="114"/>
      <c r="B3" s="114"/>
      <c r="C3" s="119"/>
      <c r="D3" s="120" t="s">
        <v>267</v>
      </c>
      <c r="E3" s="49"/>
      <c r="F3" s="55"/>
      <c r="G3" s="55"/>
      <c r="H3" s="118"/>
    </row>
    <row r="4" spans="1:7" ht="15" customHeight="1">
      <c r="A4" s="70" t="s">
        <v>41</v>
      </c>
      <c r="B4" s="42"/>
      <c r="C4" s="68"/>
      <c r="D4" s="1"/>
      <c r="E4" s="1"/>
      <c r="F4" s="7"/>
      <c r="G4" s="7"/>
    </row>
    <row r="5" spans="1:7" ht="12" thickBot="1">
      <c r="A5" s="72"/>
      <c r="B5" s="74"/>
      <c r="C5" s="121"/>
      <c r="D5" s="2"/>
      <c r="E5" s="2"/>
      <c r="F5" s="8"/>
      <c r="G5" s="8"/>
    </row>
    <row r="6" spans="1:7" ht="11.25">
      <c r="A6" s="27" t="s">
        <v>119</v>
      </c>
      <c r="B6" s="28" t="s">
        <v>120</v>
      </c>
      <c r="C6" s="32" t="s">
        <v>121</v>
      </c>
      <c r="D6" s="122" t="s">
        <v>122</v>
      </c>
      <c r="E6" s="123" t="s">
        <v>11</v>
      </c>
      <c r="F6" s="18" t="s">
        <v>19</v>
      </c>
      <c r="G6" s="18" t="s">
        <v>22</v>
      </c>
    </row>
    <row r="7" spans="1:7" ht="12" thickBot="1">
      <c r="A7" s="124"/>
      <c r="B7" s="125"/>
      <c r="C7" s="126"/>
      <c r="D7" s="127"/>
      <c r="E7" s="128" t="s">
        <v>12</v>
      </c>
      <c r="F7" s="19" t="s">
        <v>21</v>
      </c>
      <c r="G7" s="19">
        <v>2005</v>
      </c>
    </row>
    <row r="8" spans="1:8" s="65" customFormat="1" ht="16.5" customHeight="1">
      <c r="A8" s="129" t="s">
        <v>45</v>
      </c>
      <c r="B8" s="130"/>
      <c r="C8" s="131"/>
      <c r="D8" s="132" t="s">
        <v>127</v>
      </c>
      <c r="E8" s="133">
        <f>E11</f>
        <v>10400</v>
      </c>
      <c r="F8" s="134">
        <v>7400</v>
      </c>
      <c r="G8" s="134">
        <f>G11+G9</f>
        <v>65158</v>
      </c>
      <c r="H8" s="135"/>
    </row>
    <row r="9" spans="1:8" s="30" customFormat="1" ht="12.75" customHeight="1">
      <c r="A9" s="27"/>
      <c r="B9" s="28" t="s">
        <v>14</v>
      </c>
      <c r="C9" s="32"/>
      <c r="D9" s="25" t="s">
        <v>15</v>
      </c>
      <c r="E9" s="5"/>
      <c r="F9" s="11"/>
      <c r="G9" s="11">
        <f>SUM(G10:G10)</f>
        <v>53158</v>
      </c>
      <c r="H9" s="135"/>
    </row>
    <row r="10" spans="1:7" ht="12.75" customHeight="1">
      <c r="A10" s="22"/>
      <c r="B10" s="42"/>
      <c r="C10" s="43">
        <v>3030</v>
      </c>
      <c r="D10" s="1" t="s">
        <v>138</v>
      </c>
      <c r="E10" s="6"/>
      <c r="F10" s="12"/>
      <c r="G10" s="12">
        <v>53158</v>
      </c>
    </row>
    <row r="11" spans="1:8" s="30" customFormat="1" ht="12.75" customHeight="1">
      <c r="A11" s="27"/>
      <c r="B11" s="28" t="s">
        <v>46</v>
      </c>
      <c r="C11" s="32"/>
      <c r="D11" s="25" t="s">
        <v>47</v>
      </c>
      <c r="E11" s="5">
        <f>SUM(E12:E12)</f>
        <v>10400</v>
      </c>
      <c r="F11" s="11"/>
      <c r="G11" s="11">
        <f>SUM(G12:G12)</f>
        <v>12000</v>
      </c>
      <c r="H11" s="135"/>
    </row>
    <row r="12" spans="1:7" ht="11.25">
      <c r="A12" s="22"/>
      <c r="B12" s="42"/>
      <c r="C12" s="43">
        <v>4300</v>
      </c>
      <c r="D12" s="1" t="s">
        <v>85</v>
      </c>
      <c r="E12" s="6">
        <v>10400</v>
      </c>
      <c r="F12" s="12"/>
      <c r="G12" s="12">
        <v>12000</v>
      </c>
    </row>
    <row r="13" spans="1:7" ht="11.25">
      <c r="A13" s="22"/>
      <c r="B13" s="42"/>
      <c r="C13" s="43"/>
      <c r="D13" s="1"/>
      <c r="E13" s="6"/>
      <c r="F13" s="12"/>
      <c r="G13" s="12"/>
    </row>
    <row r="14" spans="1:8" s="65" customFormat="1" ht="16.5" customHeight="1">
      <c r="A14" s="129" t="s">
        <v>48</v>
      </c>
      <c r="B14" s="130"/>
      <c r="C14" s="131"/>
      <c r="D14" s="132" t="s">
        <v>84</v>
      </c>
      <c r="E14" s="133">
        <f>E15</f>
        <v>2583673</v>
      </c>
      <c r="F14" s="134">
        <v>2970996</v>
      </c>
      <c r="G14" s="134">
        <f>G15+G31</f>
        <v>5049734</v>
      </c>
      <c r="H14" s="135"/>
    </row>
    <row r="15" spans="1:8" s="30" customFormat="1" ht="12.75" customHeight="1">
      <c r="A15" s="27"/>
      <c r="B15" s="28" t="s">
        <v>49</v>
      </c>
      <c r="C15" s="32"/>
      <c r="D15" s="25" t="s">
        <v>129</v>
      </c>
      <c r="E15" s="5">
        <f>SUM(E16:E30)</f>
        <v>2583673</v>
      </c>
      <c r="F15" s="11"/>
      <c r="G15" s="11">
        <f>SUM(G16:G30)</f>
        <v>1480000</v>
      </c>
      <c r="H15" s="135"/>
    </row>
    <row r="16" spans="1:7" ht="11.25" customHeight="1">
      <c r="A16" s="22"/>
      <c r="B16" s="42"/>
      <c r="C16" s="43">
        <v>3020</v>
      </c>
      <c r="D16" s="1" t="s">
        <v>290</v>
      </c>
      <c r="E16" s="6">
        <v>7250</v>
      </c>
      <c r="F16" s="12"/>
      <c r="G16" s="12">
        <v>14000</v>
      </c>
    </row>
    <row r="17" spans="1:8" ht="11.25" customHeight="1">
      <c r="A17" s="22"/>
      <c r="B17" s="42"/>
      <c r="C17" s="43">
        <v>4010</v>
      </c>
      <c r="D17" s="1" t="s">
        <v>124</v>
      </c>
      <c r="E17" s="6">
        <v>172356</v>
      </c>
      <c r="F17" s="12"/>
      <c r="G17" s="12">
        <v>324400</v>
      </c>
      <c r="H17" s="136"/>
    </row>
    <row r="18" spans="1:7" ht="11.25" customHeight="1">
      <c r="A18" s="22"/>
      <c r="B18" s="42"/>
      <c r="C18" s="43">
        <v>4040</v>
      </c>
      <c r="D18" s="1" t="s">
        <v>134</v>
      </c>
      <c r="E18" s="6">
        <v>11944</v>
      </c>
      <c r="F18" s="12"/>
      <c r="G18" s="12">
        <v>36140</v>
      </c>
    </row>
    <row r="19" spans="1:7" ht="11.25" customHeight="1">
      <c r="A19" s="22"/>
      <c r="B19" s="42"/>
      <c r="C19" s="43">
        <v>4110</v>
      </c>
      <c r="D19" s="1" t="s">
        <v>86</v>
      </c>
      <c r="E19" s="6">
        <v>33000</v>
      </c>
      <c r="F19" s="12"/>
      <c r="G19" s="12">
        <v>61510</v>
      </c>
    </row>
    <row r="20" spans="1:7" ht="11.25" customHeight="1">
      <c r="A20" s="22"/>
      <c r="B20" s="42"/>
      <c r="C20" s="43">
        <v>4120</v>
      </c>
      <c r="D20" s="1" t="s">
        <v>125</v>
      </c>
      <c r="E20" s="6">
        <v>4500</v>
      </c>
      <c r="F20" s="12"/>
      <c r="G20" s="12">
        <v>8870</v>
      </c>
    </row>
    <row r="21" spans="1:7" ht="11.25" customHeight="1">
      <c r="A21" s="22"/>
      <c r="B21" s="42"/>
      <c r="C21" s="43">
        <v>4210</v>
      </c>
      <c r="D21" s="1" t="s">
        <v>87</v>
      </c>
      <c r="E21" s="6">
        <v>113780</v>
      </c>
      <c r="F21" s="12"/>
      <c r="G21" s="12">
        <v>151400</v>
      </c>
    </row>
    <row r="22" spans="1:7" ht="11.25" customHeight="1">
      <c r="A22" s="22"/>
      <c r="B22" s="42"/>
      <c r="C22" s="43">
        <v>4260</v>
      </c>
      <c r="D22" s="1" t="s">
        <v>88</v>
      </c>
      <c r="E22" s="6">
        <v>4800</v>
      </c>
      <c r="F22" s="12"/>
      <c r="G22" s="12">
        <v>7000</v>
      </c>
    </row>
    <row r="23" spans="1:7" ht="11.25" customHeight="1">
      <c r="A23" s="22"/>
      <c r="B23" s="42"/>
      <c r="C23" s="43">
        <v>4270</v>
      </c>
      <c r="D23" s="1" t="s">
        <v>89</v>
      </c>
      <c r="E23" s="6">
        <v>711189</v>
      </c>
      <c r="F23" s="12"/>
      <c r="G23" s="12">
        <v>201960</v>
      </c>
    </row>
    <row r="24" spans="1:7" ht="11.25" customHeight="1">
      <c r="A24" s="22"/>
      <c r="B24" s="42"/>
      <c r="C24" s="43">
        <v>4280</v>
      </c>
      <c r="D24" s="1" t="s">
        <v>150</v>
      </c>
      <c r="E24" s="6"/>
      <c r="F24" s="12"/>
      <c r="G24" s="12">
        <v>150</v>
      </c>
    </row>
    <row r="25" spans="1:7" ht="11.25" customHeight="1">
      <c r="A25" s="22"/>
      <c r="B25" s="42"/>
      <c r="C25" s="43">
        <v>4300</v>
      </c>
      <c r="D25" s="1" t="s">
        <v>85</v>
      </c>
      <c r="E25" s="6">
        <v>1508588</v>
      </c>
      <c r="F25" s="12"/>
      <c r="G25" s="12">
        <v>574139</v>
      </c>
    </row>
    <row r="26" spans="1:7" ht="11.25" customHeight="1">
      <c r="A26" s="22"/>
      <c r="B26" s="42"/>
      <c r="C26" s="43">
        <v>4350</v>
      </c>
      <c r="D26" s="1" t="s">
        <v>291</v>
      </c>
      <c r="E26" s="6"/>
      <c r="F26" s="12"/>
      <c r="G26" s="12">
        <v>1398</v>
      </c>
    </row>
    <row r="27" spans="1:7" ht="11.25" customHeight="1">
      <c r="A27" s="22"/>
      <c r="B27" s="42"/>
      <c r="C27" s="43">
        <v>4410</v>
      </c>
      <c r="D27" s="1" t="s">
        <v>135</v>
      </c>
      <c r="E27" s="6">
        <v>2500</v>
      </c>
      <c r="F27" s="12"/>
      <c r="G27" s="12">
        <v>7000</v>
      </c>
    </row>
    <row r="28" spans="1:7" ht="11.25" customHeight="1">
      <c r="A28" s="22"/>
      <c r="B28" s="42"/>
      <c r="C28" s="43">
        <v>4430</v>
      </c>
      <c r="D28" s="1" t="s">
        <v>130</v>
      </c>
      <c r="E28" s="6">
        <v>3000</v>
      </c>
      <c r="F28" s="12"/>
      <c r="G28" s="12">
        <v>20000</v>
      </c>
    </row>
    <row r="29" spans="1:7" ht="11.25" customHeight="1">
      <c r="A29" s="22"/>
      <c r="B29" s="42"/>
      <c r="C29" s="43">
        <v>4440</v>
      </c>
      <c r="D29" s="1" t="s">
        <v>137</v>
      </c>
      <c r="E29" s="6">
        <v>4900</v>
      </c>
      <c r="F29" s="12"/>
      <c r="G29" s="12">
        <v>9533</v>
      </c>
    </row>
    <row r="30" spans="1:7" ht="11.25" customHeight="1">
      <c r="A30" s="22"/>
      <c r="B30" s="42"/>
      <c r="C30" s="43">
        <v>6060</v>
      </c>
      <c r="D30" s="1" t="s">
        <v>95</v>
      </c>
      <c r="E30" s="6">
        <v>5866</v>
      </c>
      <c r="F30" s="12"/>
      <c r="G30" s="12">
        <v>62500</v>
      </c>
    </row>
    <row r="31" spans="1:8" s="30" customFormat="1" ht="12.75" customHeight="1">
      <c r="A31" s="27"/>
      <c r="B31" s="28" t="s">
        <v>49</v>
      </c>
      <c r="C31" s="32"/>
      <c r="D31" s="25" t="s">
        <v>129</v>
      </c>
      <c r="E31" s="5">
        <f>SUM(E33:E49)</f>
        <v>178000</v>
      </c>
      <c r="F31" s="11"/>
      <c r="G31" s="11">
        <f>G32+G33</f>
        <v>3569734</v>
      </c>
      <c r="H31" s="135"/>
    </row>
    <row r="32" spans="1:8" s="30" customFormat="1" ht="12.75" customHeight="1">
      <c r="A32" s="27"/>
      <c r="B32" s="28"/>
      <c r="C32" s="43">
        <v>6058</v>
      </c>
      <c r="D32" s="1" t="s">
        <v>90</v>
      </c>
      <c r="E32" s="5"/>
      <c r="F32" s="11"/>
      <c r="G32" s="12">
        <v>2677298</v>
      </c>
      <c r="H32" s="135"/>
    </row>
    <row r="33" spans="1:7" ht="11.25" customHeight="1">
      <c r="A33" s="22"/>
      <c r="B33" s="42"/>
      <c r="C33" s="43">
        <v>6059</v>
      </c>
      <c r="D33" s="1" t="s">
        <v>90</v>
      </c>
      <c r="E33" s="6">
        <v>130000</v>
      </c>
      <c r="F33" s="12"/>
      <c r="G33" s="12">
        <v>892436</v>
      </c>
    </row>
    <row r="34" spans="1:7" ht="11.25" customHeight="1">
      <c r="A34" s="22"/>
      <c r="B34" s="42"/>
      <c r="C34" s="43"/>
      <c r="D34" s="1"/>
      <c r="E34" s="6"/>
      <c r="F34" s="12"/>
      <c r="G34" s="12"/>
    </row>
    <row r="35" spans="1:8" s="65" customFormat="1" ht="16.5" customHeight="1">
      <c r="A35" s="129" t="s">
        <v>203</v>
      </c>
      <c r="B35" s="130"/>
      <c r="C35" s="131"/>
      <c r="D35" s="132" t="s">
        <v>204</v>
      </c>
      <c r="E35" s="133"/>
      <c r="F35" s="134"/>
      <c r="G35" s="134">
        <f>G36</f>
        <v>14000</v>
      </c>
      <c r="H35" s="135"/>
    </row>
    <row r="36" spans="1:8" s="30" customFormat="1" ht="11.25" customHeight="1">
      <c r="A36" s="27"/>
      <c r="B36" s="28" t="s">
        <v>205</v>
      </c>
      <c r="C36" s="32"/>
      <c r="D36" s="25" t="s">
        <v>206</v>
      </c>
      <c r="E36" s="5"/>
      <c r="F36" s="11"/>
      <c r="G36" s="11">
        <f>SUM(G37:G39)</f>
        <v>14000</v>
      </c>
      <c r="H36" s="135"/>
    </row>
    <row r="37" spans="1:7" ht="11.25" customHeight="1">
      <c r="A37" s="22"/>
      <c r="B37" s="42"/>
      <c r="C37" s="43">
        <v>4210</v>
      </c>
      <c r="D37" s="1" t="s">
        <v>87</v>
      </c>
      <c r="E37" s="6"/>
      <c r="F37" s="12"/>
      <c r="G37" s="12">
        <v>5000</v>
      </c>
    </row>
    <row r="38" spans="1:7" ht="11.25" customHeight="1">
      <c r="A38" s="22"/>
      <c r="B38" s="42"/>
      <c r="C38" s="43">
        <v>4300</v>
      </c>
      <c r="D38" s="1" t="s">
        <v>85</v>
      </c>
      <c r="E38" s="6"/>
      <c r="F38" s="12"/>
      <c r="G38" s="12">
        <v>5250</v>
      </c>
    </row>
    <row r="39" spans="1:7" ht="11.25" customHeight="1">
      <c r="A39" s="22"/>
      <c r="B39" s="42"/>
      <c r="C39" s="43">
        <v>4430</v>
      </c>
      <c r="D39" s="1" t="s">
        <v>130</v>
      </c>
      <c r="E39" s="6"/>
      <c r="F39" s="12"/>
      <c r="G39" s="12">
        <v>3750</v>
      </c>
    </row>
    <row r="40" spans="1:7" ht="11.25" customHeight="1">
      <c r="A40" s="22"/>
      <c r="B40" s="42"/>
      <c r="C40" s="43"/>
      <c r="D40" s="1"/>
      <c r="E40" s="6"/>
      <c r="F40" s="12"/>
      <c r="G40" s="12"/>
    </row>
    <row r="41" spans="1:8" s="65" customFormat="1" ht="16.5" customHeight="1">
      <c r="A41" s="129" t="s">
        <v>50</v>
      </c>
      <c r="B41" s="130"/>
      <c r="C41" s="131"/>
      <c r="D41" s="132" t="s">
        <v>91</v>
      </c>
      <c r="E41" s="133">
        <f>E42</f>
        <v>8000</v>
      </c>
      <c r="F41" s="134">
        <v>3000</v>
      </c>
      <c r="G41" s="134">
        <f>G42</f>
        <v>10000</v>
      </c>
      <c r="H41" s="135"/>
    </row>
    <row r="42" spans="1:8" s="30" customFormat="1" ht="12.75" customHeight="1">
      <c r="A42" s="27"/>
      <c r="B42" s="28" t="s">
        <v>51</v>
      </c>
      <c r="C42" s="32"/>
      <c r="D42" s="25" t="s">
        <v>132</v>
      </c>
      <c r="E42" s="5">
        <f>E43</f>
        <v>8000</v>
      </c>
      <c r="F42" s="11"/>
      <c r="G42" s="11">
        <f>G43</f>
        <v>10000</v>
      </c>
      <c r="H42" s="135"/>
    </row>
    <row r="43" spans="1:7" ht="11.25">
      <c r="A43" s="22"/>
      <c r="B43" s="42"/>
      <c r="C43" s="43">
        <v>4300</v>
      </c>
      <c r="D43" s="1" t="s">
        <v>85</v>
      </c>
      <c r="E43" s="6">
        <v>8000</v>
      </c>
      <c r="F43" s="12"/>
      <c r="G43" s="12">
        <v>10000</v>
      </c>
    </row>
    <row r="44" spans="1:7" ht="10.5" customHeight="1" hidden="1">
      <c r="A44" s="22"/>
      <c r="B44" s="42"/>
      <c r="C44" s="43">
        <v>28</v>
      </c>
      <c r="D44" s="1" t="s">
        <v>135</v>
      </c>
      <c r="E44" s="6"/>
      <c r="F44" s="12"/>
      <c r="G44" s="12"/>
    </row>
    <row r="45" spans="1:7" ht="11.25" customHeight="1">
      <c r="A45" s="22"/>
      <c r="B45" s="42"/>
      <c r="C45" s="43"/>
      <c r="D45" s="23"/>
      <c r="E45" s="6"/>
      <c r="F45" s="12"/>
      <c r="G45" s="12"/>
    </row>
    <row r="46" spans="1:8" s="65" customFormat="1" ht="16.5" customHeight="1">
      <c r="A46" s="129" t="s">
        <v>71</v>
      </c>
      <c r="B46" s="130"/>
      <c r="C46" s="131"/>
      <c r="D46" s="132" t="s">
        <v>72</v>
      </c>
      <c r="E46" s="133">
        <f>E47</f>
        <v>8000</v>
      </c>
      <c r="F46" s="134">
        <v>3000</v>
      </c>
      <c r="G46" s="134">
        <f>G47+G49</f>
        <v>39323</v>
      </c>
      <c r="H46" s="135"/>
    </row>
    <row r="47" spans="1:8" s="30" customFormat="1" ht="12.75" customHeight="1">
      <c r="A47" s="27"/>
      <c r="B47" s="28" t="s">
        <v>292</v>
      </c>
      <c r="C47" s="32"/>
      <c r="D47" s="25" t="s">
        <v>293</v>
      </c>
      <c r="E47" s="5">
        <f>E48</f>
        <v>8000</v>
      </c>
      <c r="F47" s="11"/>
      <c r="G47" s="11">
        <f>G48</f>
        <v>2500</v>
      </c>
      <c r="H47" s="135"/>
    </row>
    <row r="48" spans="1:7" ht="11.25">
      <c r="A48" s="22"/>
      <c r="B48" s="42"/>
      <c r="C48" s="43">
        <v>4300</v>
      </c>
      <c r="D48" s="1" t="s">
        <v>85</v>
      </c>
      <c r="E48" s="6">
        <v>8000</v>
      </c>
      <c r="F48" s="12"/>
      <c r="G48" s="12">
        <v>2500</v>
      </c>
    </row>
    <row r="49" spans="1:7" ht="11.25">
      <c r="A49" s="22"/>
      <c r="B49" s="28" t="s">
        <v>294</v>
      </c>
      <c r="C49" s="32"/>
      <c r="D49" s="25" t="s">
        <v>295</v>
      </c>
      <c r="E49" s="6"/>
      <c r="F49" s="12"/>
      <c r="G49" s="11">
        <f>SUM(G50:G56)</f>
        <v>36823</v>
      </c>
    </row>
    <row r="50" spans="1:7" ht="11.25">
      <c r="A50" s="22"/>
      <c r="B50" s="28"/>
      <c r="C50" s="43">
        <v>3040</v>
      </c>
      <c r="D50" s="1" t="s">
        <v>296</v>
      </c>
      <c r="E50" s="6"/>
      <c r="F50" s="12"/>
      <c r="G50" s="12">
        <v>3900</v>
      </c>
    </row>
    <row r="51" spans="1:7" ht="11.25">
      <c r="A51" s="22"/>
      <c r="B51" s="28"/>
      <c r="C51" s="43">
        <v>4172</v>
      </c>
      <c r="D51" s="1" t="s">
        <v>297</v>
      </c>
      <c r="E51" s="6"/>
      <c r="F51" s="12"/>
      <c r="G51" s="12">
        <f>4448+7041</f>
        <v>11489</v>
      </c>
    </row>
    <row r="52" spans="1:7" ht="11.25">
      <c r="A52" s="22"/>
      <c r="B52" s="28"/>
      <c r="C52" s="43">
        <v>4210</v>
      </c>
      <c r="D52" s="1" t="s">
        <v>87</v>
      </c>
      <c r="E52" s="6"/>
      <c r="F52" s="12"/>
      <c r="G52" s="12">
        <v>13506</v>
      </c>
    </row>
    <row r="53" spans="1:7" ht="11.25">
      <c r="A53" s="22"/>
      <c r="B53" s="28"/>
      <c r="C53" s="43">
        <v>4212</v>
      </c>
      <c r="D53" s="1" t="s">
        <v>87</v>
      </c>
      <c r="E53" s="6"/>
      <c r="F53" s="12"/>
      <c r="G53" s="12">
        <v>3065</v>
      </c>
    </row>
    <row r="54" spans="1:7" ht="11.25">
      <c r="A54" s="22"/>
      <c r="B54" s="28"/>
      <c r="C54" s="43">
        <v>4300</v>
      </c>
      <c r="D54" s="1" t="s">
        <v>85</v>
      </c>
      <c r="E54" s="6"/>
      <c r="F54" s="12"/>
      <c r="G54" s="12">
        <v>525</v>
      </c>
    </row>
    <row r="55" spans="1:7" ht="11.25">
      <c r="A55" s="22"/>
      <c r="B55" s="42"/>
      <c r="C55" s="43">
        <v>4302</v>
      </c>
      <c r="D55" s="1" t="s">
        <v>85</v>
      </c>
      <c r="E55" s="6"/>
      <c r="F55" s="12"/>
      <c r="G55" s="12">
        <v>3166</v>
      </c>
    </row>
    <row r="56" spans="1:7" ht="11.25" customHeight="1">
      <c r="A56" s="22"/>
      <c r="B56" s="42"/>
      <c r="C56" s="43">
        <v>4350</v>
      </c>
      <c r="D56" s="1" t="s">
        <v>291</v>
      </c>
      <c r="E56" s="6"/>
      <c r="F56" s="12"/>
      <c r="G56" s="12">
        <v>1172</v>
      </c>
    </row>
    <row r="57" spans="1:8" s="65" customFormat="1" ht="18.75" customHeight="1">
      <c r="A57" s="129" t="s">
        <v>52</v>
      </c>
      <c r="B57" s="130"/>
      <c r="C57" s="131"/>
      <c r="D57" s="132" t="s">
        <v>53</v>
      </c>
      <c r="E57" s="133">
        <f>E58+E63+E70+E95</f>
        <v>7563270</v>
      </c>
      <c r="F57" s="134">
        <v>3632336</v>
      </c>
      <c r="G57" s="134">
        <f>G58+G63+G70+G95+G91</f>
        <v>3809945</v>
      </c>
      <c r="H57" s="135"/>
    </row>
    <row r="58" spans="1:8" s="30" customFormat="1" ht="12.75" customHeight="1">
      <c r="A58" s="27"/>
      <c r="B58" s="28" t="s">
        <v>54</v>
      </c>
      <c r="C58" s="32" t="s">
        <v>131</v>
      </c>
      <c r="D58" s="25" t="s">
        <v>144</v>
      </c>
      <c r="E58" s="5">
        <f>SUM(E59:E62)</f>
        <v>9947</v>
      </c>
      <c r="F58" s="11">
        <v>10711</v>
      </c>
      <c r="G58" s="11">
        <f>SUM(G59:G62)</f>
        <v>11738</v>
      </c>
      <c r="H58" s="135"/>
    </row>
    <row r="59" spans="1:7" ht="11.25" customHeight="1">
      <c r="A59" s="22"/>
      <c r="B59" s="42"/>
      <c r="C59" s="43">
        <v>4010</v>
      </c>
      <c r="D59" s="1" t="s">
        <v>124</v>
      </c>
      <c r="E59" s="6">
        <v>8047</v>
      </c>
      <c r="F59" s="12"/>
      <c r="G59" s="12">
        <v>8820</v>
      </c>
    </row>
    <row r="60" spans="1:7" ht="11.25" customHeight="1">
      <c r="A60" s="22"/>
      <c r="B60" s="42"/>
      <c r="C60" s="43">
        <v>4040</v>
      </c>
      <c r="D60" s="1" t="s">
        <v>134</v>
      </c>
      <c r="E60" s="6"/>
      <c r="F60" s="12"/>
      <c r="G60" s="12">
        <v>720</v>
      </c>
    </row>
    <row r="61" spans="1:7" ht="11.25" customHeight="1">
      <c r="A61" s="22"/>
      <c r="B61" s="42"/>
      <c r="C61" s="43">
        <v>4110</v>
      </c>
      <c r="D61" s="1" t="s">
        <v>136</v>
      </c>
      <c r="E61" s="6">
        <v>1600</v>
      </c>
      <c r="F61" s="12"/>
      <c r="G61" s="12">
        <v>1880</v>
      </c>
    </row>
    <row r="62" spans="1:7" ht="11.25" customHeight="1">
      <c r="A62" s="22"/>
      <c r="B62" s="42"/>
      <c r="C62" s="43">
        <v>4120</v>
      </c>
      <c r="D62" s="1" t="s">
        <v>125</v>
      </c>
      <c r="E62" s="6">
        <v>300</v>
      </c>
      <c r="F62" s="12"/>
      <c r="G62" s="12">
        <v>318</v>
      </c>
    </row>
    <row r="63" spans="1:8" s="30" customFormat="1" ht="12.75" customHeight="1">
      <c r="A63" s="27"/>
      <c r="B63" s="28" t="s">
        <v>92</v>
      </c>
      <c r="C63" s="32"/>
      <c r="D63" s="25" t="s">
        <v>93</v>
      </c>
      <c r="E63" s="5">
        <f>SUM(E64:E66)</f>
        <v>441727</v>
      </c>
      <c r="F63" s="11">
        <v>508181</v>
      </c>
      <c r="G63" s="11">
        <f>SUM(G64:G69)</f>
        <v>309500</v>
      </c>
      <c r="H63" s="135"/>
    </row>
    <row r="64" spans="1:7" ht="11.25" customHeight="1">
      <c r="A64" s="22"/>
      <c r="B64" s="42"/>
      <c r="C64" s="43">
        <v>3030</v>
      </c>
      <c r="D64" s="1" t="s">
        <v>138</v>
      </c>
      <c r="E64" s="6">
        <v>419727</v>
      </c>
      <c r="F64" s="12"/>
      <c r="G64" s="12">
        <v>290000</v>
      </c>
    </row>
    <row r="65" spans="1:7" ht="11.25" customHeight="1">
      <c r="A65" s="22"/>
      <c r="B65" s="42"/>
      <c r="C65" s="43">
        <v>4210</v>
      </c>
      <c r="D65" s="1" t="s">
        <v>87</v>
      </c>
      <c r="E65" s="6">
        <v>15220</v>
      </c>
      <c r="F65" s="12"/>
      <c r="G65" s="12">
        <v>8000</v>
      </c>
    </row>
    <row r="66" spans="1:7" ht="11.25" customHeight="1">
      <c r="A66" s="22"/>
      <c r="B66" s="42"/>
      <c r="C66" s="43">
        <v>4300</v>
      </c>
      <c r="D66" s="1" t="s">
        <v>85</v>
      </c>
      <c r="E66" s="6">
        <v>6780</v>
      </c>
      <c r="F66" s="12"/>
      <c r="G66" s="12">
        <v>10300</v>
      </c>
    </row>
    <row r="67" spans="1:7" ht="11.25" customHeight="1">
      <c r="A67" s="22"/>
      <c r="B67" s="42"/>
      <c r="C67" s="43">
        <v>4410</v>
      </c>
      <c r="D67" s="1" t="s">
        <v>135</v>
      </c>
      <c r="E67" s="6"/>
      <c r="F67" s="12"/>
      <c r="G67" s="12">
        <v>500</v>
      </c>
    </row>
    <row r="68" spans="1:7" ht="11.25" customHeight="1">
      <c r="A68" s="22"/>
      <c r="B68" s="42"/>
      <c r="C68" s="43">
        <v>4420</v>
      </c>
      <c r="D68" s="1" t="s">
        <v>140</v>
      </c>
      <c r="E68" s="6"/>
      <c r="F68" s="12"/>
      <c r="G68" s="12">
        <v>500</v>
      </c>
    </row>
    <row r="69" spans="1:7" ht="11.25" customHeight="1">
      <c r="A69" s="22"/>
      <c r="B69" s="42"/>
      <c r="C69" s="43">
        <v>4430</v>
      </c>
      <c r="D69" s="1" t="s">
        <v>130</v>
      </c>
      <c r="E69" s="6"/>
      <c r="F69" s="12"/>
      <c r="G69" s="12">
        <v>200</v>
      </c>
    </row>
    <row r="70" spans="1:8" s="30" customFormat="1" ht="12.75" customHeight="1">
      <c r="A70" s="27"/>
      <c r="B70" s="28" t="s">
        <v>55</v>
      </c>
      <c r="C70" s="32"/>
      <c r="D70" s="25" t="s">
        <v>38</v>
      </c>
      <c r="E70" s="5">
        <f>SUM(E71:E90)</f>
        <v>6988166</v>
      </c>
      <c r="F70" s="11">
        <v>3046444</v>
      </c>
      <c r="G70" s="11">
        <f>SUM(G71:G90)</f>
        <v>3451107</v>
      </c>
      <c r="H70" s="135"/>
    </row>
    <row r="71" spans="1:7" ht="11.25" customHeight="1">
      <c r="A71" s="22"/>
      <c r="B71" s="42"/>
      <c r="C71" s="43">
        <v>3020</v>
      </c>
      <c r="D71" s="1" t="s">
        <v>290</v>
      </c>
      <c r="E71" s="6">
        <v>13720</v>
      </c>
      <c r="F71" s="12"/>
      <c r="G71" s="12">
        <v>10000</v>
      </c>
    </row>
    <row r="72" spans="1:8" ht="11.25" customHeight="1">
      <c r="A72" s="22"/>
      <c r="B72" s="42"/>
      <c r="C72" s="43">
        <v>4010</v>
      </c>
      <c r="D72" s="1" t="s">
        <v>124</v>
      </c>
      <c r="E72" s="6">
        <v>1389532</v>
      </c>
      <c r="F72" s="12"/>
      <c r="G72" s="12">
        <f>1850355+42671</f>
        <v>1893026</v>
      </c>
      <c r="H72" s="136"/>
    </row>
    <row r="73" spans="1:7" ht="11.25" customHeight="1">
      <c r="A73" s="22"/>
      <c r="B73" s="42"/>
      <c r="C73" s="43">
        <v>4040</v>
      </c>
      <c r="D73" s="1" t="s">
        <v>134</v>
      </c>
      <c r="E73" s="6">
        <v>82782</v>
      </c>
      <c r="F73" s="12"/>
      <c r="G73" s="12">
        <v>115774</v>
      </c>
    </row>
    <row r="74" spans="1:7" ht="11.25" customHeight="1">
      <c r="A74" s="22"/>
      <c r="B74" s="42"/>
      <c r="C74" s="43">
        <v>4110</v>
      </c>
      <c r="D74" s="1" t="s">
        <v>136</v>
      </c>
      <c r="E74" s="6">
        <v>238904</v>
      </c>
      <c r="F74" s="12"/>
      <c r="G74" s="12">
        <v>361700</v>
      </c>
    </row>
    <row r="75" spans="1:7" ht="11.25" customHeight="1">
      <c r="A75" s="22"/>
      <c r="B75" s="42"/>
      <c r="C75" s="43">
        <v>4120</v>
      </c>
      <c r="D75" s="1" t="s">
        <v>125</v>
      </c>
      <c r="E75" s="6">
        <v>32695</v>
      </c>
      <c r="F75" s="12"/>
      <c r="G75" s="12">
        <v>53070</v>
      </c>
    </row>
    <row r="76" spans="1:7" ht="11.25" customHeight="1">
      <c r="A76" s="22"/>
      <c r="B76" s="42"/>
      <c r="C76" s="43">
        <v>4140</v>
      </c>
      <c r="D76" s="1" t="s">
        <v>94</v>
      </c>
      <c r="E76" s="6"/>
      <c r="F76" s="12"/>
      <c r="G76" s="12">
        <v>4000</v>
      </c>
    </row>
    <row r="77" spans="1:7" ht="11.25" customHeight="1">
      <c r="A77" s="22"/>
      <c r="B77" s="42"/>
      <c r="C77" s="43">
        <v>4170</v>
      </c>
      <c r="D77" s="1" t="s">
        <v>297</v>
      </c>
      <c r="E77" s="6"/>
      <c r="F77" s="12"/>
      <c r="G77" s="12">
        <v>80000</v>
      </c>
    </row>
    <row r="78" spans="1:7" ht="11.25" customHeight="1">
      <c r="A78" s="22"/>
      <c r="B78" s="42"/>
      <c r="C78" s="43">
        <v>4210</v>
      </c>
      <c r="D78" s="1" t="s">
        <v>87</v>
      </c>
      <c r="E78" s="6">
        <v>511429</v>
      </c>
      <c r="F78" s="12"/>
      <c r="G78" s="12">
        <v>345771</v>
      </c>
    </row>
    <row r="79" spans="1:7" ht="11.25" customHeight="1">
      <c r="A79" s="22"/>
      <c r="B79" s="42"/>
      <c r="C79" s="43">
        <v>4260</v>
      </c>
      <c r="D79" s="1" t="s">
        <v>88</v>
      </c>
      <c r="E79" s="6">
        <v>100000</v>
      </c>
      <c r="F79" s="12"/>
      <c r="G79" s="12">
        <v>100000</v>
      </c>
    </row>
    <row r="80" spans="1:7" ht="11.25" customHeight="1">
      <c r="A80" s="22"/>
      <c r="B80" s="42"/>
      <c r="C80" s="43">
        <v>4270</v>
      </c>
      <c r="D80" s="1" t="s">
        <v>89</v>
      </c>
      <c r="E80" s="6">
        <v>40000</v>
      </c>
      <c r="F80" s="12"/>
      <c r="G80" s="12">
        <v>7000</v>
      </c>
    </row>
    <row r="81" spans="1:7" ht="11.25" customHeight="1">
      <c r="A81" s="22"/>
      <c r="B81" s="42"/>
      <c r="C81" s="43">
        <v>4280</v>
      </c>
      <c r="D81" s="1" t="s">
        <v>150</v>
      </c>
      <c r="E81" s="6"/>
      <c r="F81" s="12"/>
      <c r="G81" s="12">
        <v>2000</v>
      </c>
    </row>
    <row r="82" spans="1:7" ht="11.25" customHeight="1">
      <c r="A82" s="22"/>
      <c r="B82" s="42"/>
      <c r="C82" s="43">
        <v>4300</v>
      </c>
      <c r="D82" s="1" t="s">
        <v>85</v>
      </c>
      <c r="E82" s="6">
        <v>4432500</v>
      </c>
      <c r="F82" s="12"/>
      <c r="G82" s="12">
        <v>352900</v>
      </c>
    </row>
    <row r="83" spans="1:7" ht="11.25" customHeight="1">
      <c r="A83" s="22"/>
      <c r="B83" s="42"/>
      <c r="C83" s="43">
        <v>4350</v>
      </c>
      <c r="D83" s="1" t="s">
        <v>291</v>
      </c>
      <c r="E83" s="6"/>
      <c r="F83" s="12"/>
      <c r="G83" s="12">
        <v>6100</v>
      </c>
    </row>
    <row r="84" spans="1:7" ht="11.25" customHeight="1">
      <c r="A84" s="22"/>
      <c r="B84" s="42"/>
      <c r="C84" s="43">
        <v>4410</v>
      </c>
      <c r="D84" s="1" t="s">
        <v>135</v>
      </c>
      <c r="E84" s="6">
        <v>36234</v>
      </c>
      <c r="F84" s="12"/>
      <c r="G84" s="12">
        <v>30000</v>
      </c>
    </row>
    <row r="85" spans="1:7" ht="11.25" customHeight="1">
      <c r="A85" s="22"/>
      <c r="B85" s="42"/>
      <c r="C85" s="43">
        <v>4420</v>
      </c>
      <c r="D85" s="1" t="s">
        <v>140</v>
      </c>
      <c r="E85" s="6">
        <v>15765</v>
      </c>
      <c r="F85" s="12"/>
      <c r="G85" s="12">
        <v>2000</v>
      </c>
    </row>
    <row r="86" spans="1:7" ht="11.25" customHeight="1">
      <c r="A86" s="22"/>
      <c r="B86" s="42"/>
      <c r="C86" s="43">
        <v>4430</v>
      </c>
      <c r="D86" s="1" t="s">
        <v>130</v>
      </c>
      <c r="E86" s="6">
        <v>19000</v>
      </c>
      <c r="F86" s="12"/>
      <c r="G86" s="12">
        <v>17500</v>
      </c>
    </row>
    <row r="87" spans="1:7" ht="11.25" customHeight="1">
      <c r="A87" s="22"/>
      <c r="B87" s="42"/>
      <c r="C87" s="43">
        <v>4440</v>
      </c>
      <c r="D87" s="1" t="s">
        <v>137</v>
      </c>
      <c r="E87" s="6">
        <v>35605</v>
      </c>
      <c r="F87" s="12"/>
      <c r="G87" s="12">
        <v>54000</v>
      </c>
    </row>
    <row r="88" spans="1:7" ht="11.25" customHeight="1">
      <c r="A88" s="22"/>
      <c r="B88" s="42"/>
      <c r="C88" s="43">
        <v>4480</v>
      </c>
      <c r="D88" s="1" t="s">
        <v>7</v>
      </c>
      <c r="E88" s="6"/>
      <c r="F88" s="12"/>
      <c r="G88" s="12">
        <v>3500</v>
      </c>
    </row>
    <row r="89" spans="1:7" ht="11.25" customHeight="1">
      <c r="A89" s="22"/>
      <c r="B89" s="42"/>
      <c r="C89" s="43">
        <v>4610</v>
      </c>
      <c r="D89" s="1" t="s">
        <v>298</v>
      </c>
      <c r="E89" s="6"/>
      <c r="F89" s="12"/>
      <c r="G89" s="12">
        <v>500</v>
      </c>
    </row>
    <row r="90" spans="1:7" ht="11.25" customHeight="1">
      <c r="A90" s="22"/>
      <c r="B90" s="42"/>
      <c r="C90" s="43">
        <v>6060</v>
      </c>
      <c r="D90" s="1" t="s">
        <v>95</v>
      </c>
      <c r="E90" s="6">
        <v>40000</v>
      </c>
      <c r="F90" s="12"/>
      <c r="G90" s="12">
        <v>12266</v>
      </c>
    </row>
    <row r="91" spans="1:8" s="30" customFormat="1" ht="12.75" customHeight="1">
      <c r="A91" s="27"/>
      <c r="B91" s="28" t="s">
        <v>79</v>
      </c>
      <c r="C91" s="32"/>
      <c r="D91" s="25" t="s">
        <v>145</v>
      </c>
      <c r="E91" s="5">
        <f>SUM(E92:E93)</f>
        <v>123430</v>
      </c>
      <c r="F91" s="11">
        <v>17000</v>
      </c>
      <c r="G91" s="11">
        <f>SUM(G92:G94)</f>
        <v>16000</v>
      </c>
      <c r="H91" s="135"/>
    </row>
    <row r="92" spans="1:7" ht="11.25" customHeight="1">
      <c r="A92" s="22"/>
      <c r="B92" s="42"/>
      <c r="C92" s="43">
        <v>4170</v>
      </c>
      <c r="D92" s="1" t="s">
        <v>297</v>
      </c>
      <c r="E92" s="6">
        <v>8600</v>
      </c>
      <c r="F92" s="12"/>
      <c r="G92" s="12">
        <v>8856</v>
      </c>
    </row>
    <row r="93" spans="1:7" ht="11.25" customHeight="1">
      <c r="A93" s="22"/>
      <c r="B93" s="42"/>
      <c r="C93" s="43">
        <v>4210</v>
      </c>
      <c r="D93" s="1" t="s">
        <v>87</v>
      </c>
      <c r="E93" s="6">
        <v>114830</v>
      </c>
      <c r="F93" s="12"/>
      <c r="G93" s="12">
        <v>6600</v>
      </c>
    </row>
    <row r="94" spans="1:7" ht="11.25" customHeight="1">
      <c r="A94" s="22"/>
      <c r="B94" s="42"/>
      <c r="C94" s="43">
        <v>4410</v>
      </c>
      <c r="D94" s="1" t="s">
        <v>135</v>
      </c>
      <c r="E94" s="6"/>
      <c r="F94" s="12"/>
      <c r="G94" s="12">
        <v>544</v>
      </c>
    </row>
    <row r="95" spans="1:8" s="30" customFormat="1" ht="13.5" customHeight="1">
      <c r="A95" s="27"/>
      <c r="B95" s="28" t="s">
        <v>96</v>
      </c>
      <c r="C95" s="32"/>
      <c r="D95" s="25" t="s">
        <v>128</v>
      </c>
      <c r="E95" s="5">
        <f>SUM(E97:E98)</f>
        <v>123430</v>
      </c>
      <c r="F95" s="11">
        <v>50000</v>
      </c>
      <c r="G95" s="11">
        <f>SUM(G96:G98)</f>
        <v>21600</v>
      </c>
      <c r="H95" s="135"/>
    </row>
    <row r="96" spans="1:8" s="30" customFormat="1" ht="13.5" customHeight="1">
      <c r="A96" s="27"/>
      <c r="B96" s="28"/>
      <c r="C96" s="43">
        <v>4172</v>
      </c>
      <c r="D96" s="1" t="s">
        <v>297</v>
      </c>
      <c r="E96" s="5"/>
      <c r="F96" s="11"/>
      <c r="G96" s="12">
        <v>6500</v>
      </c>
      <c r="H96" s="135"/>
    </row>
    <row r="97" spans="1:7" ht="11.25" customHeight="1">
      <c r="A97" s="22"/>
      <c r="B97" s="42"/>
      <c r="C97" s="43">
        <v>4212</v>
      </c>
      <c r="D97" s="1" t="s">
        <v>87</v>
      </c>
      <c r="E97" s="6">
        <v>8600</v>
      </c>
      <c r="F97" s="12"/>
      <c r="G97" s="12">
        <v>7000</v>
      </c>
    </row>
    <row r="98" spans="1:7" ht="11.25" customHeight="1">
      <c r="A98" s="22"/>
      <c r="B98" s="42"/>
      <c r="C98" s="43">
        <v>4302</v>
      </c>
      <c r="D98" s="1" t="s">
        <v>85</v>
      </c>
      <c r="E98" s="6">
        <v>114830</v>
      </c>
      <c r="F98" s="12"/>
      <c r="G98" s="12">
        <v>8100</v>
      </c>
    </row>
    <row r="99" spans="1:7" ht="11.25" customHeight="1">
      <c r="A99" s="22"/>
      <c r="B99" s="42"/>
      <c r="C99" s="43"/>
      <c r="D99" s="1"/>
      <c r="E99" s="6"/>
      <c r="F99" s="12"/>
      <c r="G99" s="12"/>
    </row>
    <row r="100" spans="1:8" s="65" customFormat="1" ht="16.5" customHeight="1">
      <c r="A100" s="129" t="s">
        <v>97</v>
      </c>
      <c r="B100" s="130"/>
      <c r="C100" s="131"/>
      <c r="D100" s="132" t="s">
        <v>98</v>
      </c>
      <c r="E100" s="133">
        <f>E101</f>
        <v>97271</v>
      </c>
      <c r="F100" s="134">
        <v>170000</v>
      </c>
      <c r="G100" s="134">
        <f>G101+G106</f>
        <v>1119800</v>
      </c>
      <c r="H100" s="135"/>
    </row>
    <row r="101" spans="1:8" s="30" customFormat="1" ht="12.75" customHeight="1">
      <c r="A101" s="27"/>
      <c r="B101" s="28" t="s">
        <v>99</v>
      </c>
      <c r="C101" s="32"/>
      <c r="D101" s="25" t="s">
        <v>189</v>
      </c>
      <c r="E101" s="5">
        <f>E103</f>
        <v>97271</v>
      </c>
      <c r="F101" s="11">
        <v>170000</v>
      </c>
      <c r="G101" s="11">
        <f>SUM(G103:G105)</f>
        <v>1071000</v>
      </c>
      <c r="H101" s="135"/>
    </row>
    <row r="102" spans="1:7" ht="12.75" customHeight="1">
      <c r="A102" s="22"/>
      <c r="B102" s="42"/>
      <c r="C102" s="32"/>
      <c r="D102" s="25" t="s">
        <v>188</v>
      </c>
      <c r="E102" s="6"/>
      <c r="F102" s="137"/>
      <c r="G102" s="12"/>
    </row>
    <row r="103" spans="1:7" ht="11.25" customHeight="1">
      <c r="A103" s="22"/>
      <c r="B103" s="42"/>
      <c r="C103" s="43">
        <v>8070</v>
      </c>
      <c r="D103" s="1" t="s">
        <v>190</v>
      </c>
      <c r="E103" s="6">
        <v>97271</v>
      </c>
      <c r="F103" s="12"/>
      <c r="G103" s="12">
        <f>80+120000+407800+28000+420</f>
        <v>556300</v>
      </c>
    </row>
    <row r="104" spans="1:7" ht="11.25" customHeight="1">
      <c r="A104" s="22"/>
      <c r="B104" s="42"/>
      <c r="C104" s="43"/>
      <c r="D104" s="1" t="s">
        <v>243</v>
      </c>
      <c r="E104" s="6"/>
      <c r="F104" s="12"/>
      <c r="G104" s="12"/>
    </row>
    <row r="105" spans="1:7" ht="11.25" customHeight="1">
      <c r="A105" s="22"/>
      <c r="B105" s="42"/>
      <c r="C105" s="43">
        <v>8110</v>
      </c>
      <c r="D105" s="1" t="s">
        <v>207</v>
      </c>
      <c r="E105" s="6"/>
      <c r="F105" s="12"/>
      <c r="G105" s="12">
        <v>514700</v>
      </c>
    </row>
    <row r="106" spans="1:8" s="30" customFormat="1" ht="12.75" customHeight="1">
      <c r="A106" s="27"/>
      <c r="B106" s="28" t="s">
        <v>198</v>
      </c>
      <c r="C106" s="32"/>
      <c r="D106" s="25" t="s">
        <v>199</v>
      </c>
      <c r="E106" s="5"/>
      <c r="F106" s="11"/>
      <c r="G106" s="11">
        <f>G108</f>
        <v>48800</v>
      </c>
      <c r="H106" s="135"/>
    </row>
    <row r="107" spans="1:8" s="30" customFormat="1" ht="11.25" customHeight="1">
      <c r="A107" s="27"/>
      <c r="B107" s="28"/>
      <c r="C107" s="32"/>
      <c r="D107" s="25" t="s">
        <v>200</v>
      </c>
      <c r="E107" s="5"/>
      <c r="F107" s="11"/>
      <c r="G107" s="11"/>
      <c r="H107" s="135"/>
    </row>
    <row r="108" spans="1:7" ht="11.25" customHeight="1">
      <c r="A108" s="22"/>
      <c r="B108" s="42"/>
      <c r="C108" s="43">
        <v>8020</v>
      </c>
      <c r="D108" s="1" t="s">
        <v>299</v>
      </c>
      <c r="E108" s="6"/>
      <c r="F108" s="12"/>
      <c r="G108" s="12">
        <v>48800</v>
      </c>
    </row>
    <row r="109" spans="1:7" ht="11.25" customHeight="1">
      <c r="A109" s="22"/>
      <c r="B109" s="42"/>
      <c r="C109" s="43"/>
      <c r="D109" s="45"/>
      <c r="E109" s="6"/>
      <c r="F109" s="12"/>
      <c r="G109" s="12"/>
    </row>
    <row r="110" spans="1:8" s="65" customFormat="1" ht="15.75" customHeight="1">
      <c r="A110" s="129" t="s">
        <v>59</v>
      </c>
      <c r="B110" s="130"/>
      <c r="C110" s="131"/>
      <c r="D110" s="132" t="s">
        <v>29</v>
      </c>
      <c r="E110" s="133">
        <f>E111</f>
        <v>137743</v>
      </c>
      <c r="F110" s="134">
        <v>50000</v>
      </c>
      <c r="G110" s="134">
        <f>G111</f>
        <v>977192</v>
      </c>
      <c r="H110" s="135"/>
    </row>
    <row r="111" spans="1:8" s="30" customFormat="1" ht="12.75" customHeight="1">
      <c r="A111" s="27"/>
      <c r="B111" s="28" t="s">
        <v>100</v>
      </c>
      <c r="C111" s="43"/>
      <c r="D111" s="25" t="s">
        <v>30</v>
      </c>
      <c r="E111" s="5">
        <f>E112</f>
        <v>137743</v>
      </c>
      <c r="F111" s="11">
        <v>50000</v>
      </c>
      <c r="G111" s="11">
        <f>G112</f>
        <v>977192</v>
      </c>
      <c r="H111" s="135"/>
    </row>
    <row r="112" spans="1:7" ht="11.25" customHeight="1">
      <c r="A112" s="22"/>
      <c r="B112" s="42"/>
      <c r="C112" s="43">
        <v>4810</v>
      </c>
      <c r="D112" s="1" t="s">
        <v>191</v>
      </c>
      <c r="E112" s="6">
        <f>E113+E114</f>
        <v>137743</v>
      </c>
      <c r="F112" s="12"/>
      <c r="G112" s="12">
        <f>G113+G114</f>
        <v>977192</v>
      </c>
    </row>
    <row r="113" spans="1:7" ht="11.25" customHeight="1">
      <c r="A113" s="22"/>
      <c r="B113" s="42"/>
      <c r="C113" s="43"/>
      <c r="D113" s="1" t="s">
        <v>101</v>
      </c>
      <c r="E113" s="6">
        <f>95938-12000</f>
        <v>83938</v>
      </c>
      <c r="F113" s="12"/>
      <c r="G113" s="12">
        <v>122000</v>
      </c>
    </row>
    <row r="114" spans="1:7" ht="11.25" customHeight="1">
      <c r="A114" s="22"/>
      <c r="B114" s="42"/>
      <c r="C114" s="43"/>
      <c r="D114" s="1" t="s">
        <v>300</v>
      </c>
      <c r="E114" s="6">
        <v>53805</v>
      </c>
      <c r="F114" s="12"/>
      <c r="G114" s="12">
        <v>855192</v>
      </c>
    </row>
    <row r="115" spans="1:7" ht="11.25" customHeight="1">
      <c r="A115" s="22"/>
      <c r="B115" s="42"/>
      <c r="C115" s="43"/>
      <c r="D115" s="1"/>
      <c r="E115" s="6"/>
      <c r="F115" s="12"/>
      <c r="G115" s="12"/>
    </row>
    <row r="116" spans="1:8" s="65" customFormat="1" ht="16.5" customHeight="1">
      <c r="A116" s="129" t="s">
        <v>146</v>
      </c>
      <c r="B116" s="130"/>
      <c r="C116" s="131"/>
      <c r="D116" s="132" t="s">
        <v>133</v>
      </c>
      <c r="E116" s="133" t="e">
        <f>E117+E131+E144+E173+#REF!+E194+#REF!</f>
        <v>#REF!</v>
      </c>
      <c r="F116" s="134">
        <v>14074788</v>
      </c>
      <c r="G116" s="134">
        <f>G117+G131+G144+G160+G173+G194+G191</f>
        <v>18148710</v>
      </c>
      <c r="H116" s="135"/>
    </row>
    <row r="117" spans="1:8" s="30" customFormat="1" ht="13.5" customHeight="1">
      <c r="A117" s="27"/>
      <c r="B117" s="28" t="s">
        <v>147</v>
      </c>
      <c r="C117" s="32"/>
      <c r="D117" s="25" t="s">
        <v>148</v>
      </c>
      <c r="E117" s="5">
        <f>SUM(E119:E130)</f>
        <v>1180705</v>
      </c>
      <c r="F117" s="11">
        <v>1132190</v>
      </c>
      <c r="G117" s="11">
        <f>SUM(G118:G130)</f>
        <v>1230280</v>
      </c>
      <c r="H117" s="135"/>
    </row>
    <row r="118" spans="1:7" ht="13.5" customHeight="1">
      <c r="A118" s="22"/>
      <c r="B118" s="42"/>
      <c r="C118" s="43">
        <v>3020</v>
      </c>
      <c r="D118" s="1" t="s">
        <v>290</v>
      </c>
      <c r="E118" s="6"/>
      <c r="F118" s="12"/>
      <c r="G118" s="12">
        <v>4150</v>
      </c>
    </row>
    <row r="119" spans="1:8" ht="11.25" customHeight="1">
      <c r="A119" s="22"/>
      <c r="B119" s="42"/>
      <c r="C119" s="43">
        <v>4010</v>
      </c>
      <c r="D119" s="1" t="s">
        <v>124</v>
      </c>
      <c r="E119" s="6">
        <v>772491</v>
      </c>
      <c r="F119" s="12"/>
      <c r="G119" s="12">
        <v>867598</v>
      </c>
      <c r="H119" s="136"/>
    </row>
    <row r="120" spans="1:7" ht="11.25" customHeight="1">
      <c r="A120" s="22"/>
      <c r="B120" s="42"/>
      <c r="C120" s="43">
        <v>4040</v>
      </c>
      <c r="D120" s="1" t="s">
        <v>134</v>
      </c>
      <c r="E120" s="6">
        <v>63772</v>
      </c>
      <c r="F120" s="12"/>
      <c r="G120" s="12">
        <v>67475</v>
      </c>
    </row>
    <row r="121" spans="1:7" ht="11.25" customHeight="1">
      <c r="A121" s="22"/>
      <c r="B121" s="42"/>
      <c r="C121" s="43">
        <v>4110</v>
      </c>
      <c r="D121" s="1" t="s">
        <v>136</v>
      </c>
      <c r="E121" s="6">
        <v>151254</v>
      </c>
      <c r="F121" s="12"/>
      <c r="G121" s="12">
        <v>162451</v>
      </c>
    </row>
    <row r="122" spans="1:7" ht="11.25" customHeight="1">
      <c r="A122" s="22"/>
      <c r="B122" s="42"/>
      <c r="C122" s="43">
        <v>4120</v>
      </c>
      <c r="D122" s="1" t="s">
        <v>125</v>
      </c>
      <c r="E122" s="6">
        <v>20726</v>
      </c>
      <c r="F122" s="12"/>
      <c r="G122" s="12">
        <v>22050</v>
      </c>
    </row>
    <row r="123" spans="1:7" ht="11.25" customHeight="1">
      <c r="A123" s="22"/>
      <c r="B123" s="42"/>
      <c r="C123" s="43">
        <v>4210</v>
      </c>
      <c r="D123" s="1" t="s">
        <v>87</v>
      </c>
      <c r="E123" s="6">
        <v>87585</v>
      </c>
      <c r="F123" s="12"/>
      <c r="G123" s="12">
        <v>20455</v>
      </c>
    </row>
    <row r="124" spans="1:7" ht="11.25" customHeight="1">
      <c r="A124" s="22"/>
      <c r="B124" s="42"/>
      <c r="C124" s="43">
        <v>4240</v>
      </c>
      <c r="D124" s="1" t="s">
        <v>149</v>
      </c>
      <c r="E124" s="6"/>
      <c r="F124" s="12"/>
      <c r="G124" s="12">
        <v>3000</v>
      </c>
    </row>
    <row r="125" spans="1:7" ht="11.25" customHeight="1">
      <c r="A125" s="22"/>
      <c r="B125" s="42"/>
      <c r="C125" s="43">
        <v>4260</v>
      </c>
      <c r="D125" s="1" t="s">
        <v>88</v>
      </c>
      <c r="E125" s="6">
        <v>23500</v>
      </c>
      <c r="F125" s="12"/>
      <c r="G125" s="12">
        <v>20000</v>
      </c>
    </row>
    <row r="126" spans="1:7" ht="11.25" customHeight="1">
      <c r="A126" s="22"/>
      <c r="B126" s="42"/>
      <c r="C126" s="43">
        <v>4270</v>
      </c>
      <c r="D126" s="1" t="s">
        <v>89</v>
      </c>
      <c r="E126" s="6"/>
      <c r="F126" s="12"/>
      <c r="G126" s="12">
        <v>3000</v>
      </c>
    </row>
    <row r="127" spans="1:7" ht="11.25" customHeight="1">
      <c r="A127" s="22"/>
      <c r="B127" s="42"/>
      <c r="C127" s="43">
        <v>4300</v>
      </c>
      <c r="D127" s="1" t="s">
        <v>85</v>
      </c>
      <c r="E127" s="6">
        <v>12390</v>
      </c>
      <c r="F127" s="12"/>
      <c r="G127" s="12">
        <v>3000</v>
      </c>
    </row>
    <row r="128" spans="1:7" ht="11.25" customHeight="1">
      <c r="A128" s="22"/>
      <c r="B128" s="42"/>
      <c r="C128" s="43">
        <v>4410</v>
      </c>
      <c r="D128" s="1" t="s">
        <v>135</v>
      </c>
      <c r="E128" s="6">
        <v>2020</v>
      </c>
      <c r="F128" s="12"/>
      <c r="G128" s="12">
        <v>11500</v>
      </c>
    </row>
    <row r="129" spans="1:7" ht="11.25" customHeight="1">
      <c r="A129" s="22"/>
      <c r="B129" s="42"/>
      <c r="C129" s="43">
        <v>4430</v>
      </c>
      <c r="D129" s="1" t="s">
        <v>130</v>
      </c>
      <c r="E129" s="6"/>
      <c r="F129" s="12"/>
      <c r="G129" s="12">
        <v>200</v>
      </c>
    </row>
    <row r="130" spans="1:7" ht="11.25" customHeight="1">
      <c r="A130" s="22"/>
      <c r="B130" s="42"/>
      <c r="C130" s="43">
        <v>4440</v>
      </c>
      <c r="D130" s="1" t="s">
        <v>137</v>
      </c>
      <c r="E130" s="6">
        <v>46967</v>
      </c>
      <c r="F130" s="12"/>
      <c r="G130" s="12">
        <v>45401</v>
      </c>
    </row>
    <row r="131" spans="1:8" s="30" customFormat="1" ht="13.5" customHeight="1">
      <c r="A131" s="27"/>
      <c r="B131" s="28" t="s">
        <v>151</v>
      </c>
      <c r="C131" s="32"/>
      <c r="D131" s="25" t="s">
        <v>152</v>
      </c>
      <c r="E131" s="5">
        <f>SUM(E133:E143)</f>
        <v>312391</v>
      </c>
      <c r="F131" s="11">
        <v>341940</v>
      </c>
      <c r="G131" s="11">
        <f>SUM(G132:G143)</f>
        <v>540602</v>
      </c>
      <c r="H131" s="135"/>
    </row>
    <row r="132" spans="1:7" ht="11.25" customHeight="1">
      <c r="A132" s="22"/>
      <c r="B132" s="42"/>
      <c r="C132" s="43">
        <v>3020</v>
      </c>
      <c r="D132" s="1" t="s">
        <v>290</v>
      </c>
      <c r="E132" s="6"/>
      <c r="F132" s="12"/>
      <c r="G132" s="12">
        <v>744</v>
      </c>
    </row>
    <row r="133" spans="1:8" ht="11.25" customHeight="1">
      <c r="A133" s="22"/>
      <c r="B133" s="42"/>
      <c r="C133" s="43">
        <v>4010</v>
      </c>
      <c r="D133" s="1" t="s">
        <v>124</v>
      </c>
      <c r="E133" s="6">
        <v>224000</v>
      </c>
      <c r="F133" s="12"/>
      <c r="G133" s="12">
        <v>374000</v>
      </c>
      <c r="H133" s="136"/>
    </row>
    <row r="134" spans="1:7" ht="11.25" customHeight="1">
      <c r="A134" s="22"/>
      <c r="B134" s="42"/>
      <c r="C134" s="43">
        <v>4040</v>
      </c>
      <c r="D134" s="1" t="s">
        <v>134</v>
      </c>
      <c r="E134" s="6">
        <v>10180</v>
      </c>
      <c r="F134" s="12"/>
      <c r="G134" s="12">
        <v>30439</v>
      </c>
    </row>
    <row r="135" spans="1:7" ht="11.25" customHeight="1">
      <c r="A135" s="22"/>
      <c r="B135" s="42"/>
      <c r="C135" s="43">
        <v>4110</v>
      </c>
      <c r="D135" s="1" t="s">
        <v>136</v>
      </c>
      <c r="E135" s="6">
        <v>42259</v>
      </c>
      <c r="F135" s="12"/>
      <c r="G135" s="12">
        <v>69844</v>
      </c>
    </row>
    <row r="136" spans="1:7" ht="11.25" customHeight="1">
      <c r="A136" s="22"/>
      <c r="B136" s="42"/>
      <c r="C136" s="43">
        <v>4120</v>
      </c>
      <c r="D136" s="1" t="s">
        <v>125</v>
      </c>
      <c r="E136" s="6">
        <v>5791</v>
      </c>
      <c r="F136" s="12"/>
      <c r="G136" s="12">
        <v>9021</v>
      </c>
    </row>
    <row r="137" spans="1:7" ht="11.25" customHeight="1">
      <c r="A137" s="22"/>
      <c r="B137" s="42"/>
      <c r="C137" s="43">
        <v>4210</v>
      </c>
      <c r="D137" s="1" t="s">
        <v>87</v>
      </c>
      <c r="E137" s="6">
        <v>10000</v>
      </c>
      <c r="F137" s="12"/>
      <c r="G137" s="12">
        <v>12045</v>
      </c>
    </row>
    <row r="138" spans="1:7" ht="11.25" customHeight="1">
      <c r="A138" s="22"/>
      <c r="B138" s="42"/>
      <c r="C138" s="43">
        <v>4240</v>
      </c>
      <c r="D138" s="1" t="s">
        <v>149</v>
      </c>
      <c r="E138" s="6">
        <v>1000</v>
      </c>
      <c r="F138" s="12"/>
      <c r="G138" s="12">
        <v>2000</v>
      </c>
    </row>
    <row r="139" spans="1:7" ht="11.25" customHeight="1">
      <c r="A139" s="22"/>
      <c r="B139" s="42"/>
      <c r="C139" s="43">
        <v>4260</v>
      </c>
      <c r="D139" s="1" t="s">
        <v>88</v>
      </c>
      <c r="E139" s="6">
        <v>3000</v>
      </c>
      <c r="F139" s="12"/>
      <c r="G139" s="12">
        <v>9540</v>
      </c>
    </row>
    <row r="140" spans="1:7" ht="11.25" customHeight="1">
      <c r="A140" s="22"/>
      <c r="B140" s="42"/>
      <c r="C140" s="43">
        <v>4270</v>
      </c>
      <c r="D140" s="1" t="s">
        <v>89</v>
      </c>
      <c r="E140" s="6"/>
      <c r="F140" s="12"/>
      <c r="G140" s="12">
        <v>2000</v>
      </c>
    </row>
    <row r="141" spans="1:7" ht="11.25" customHeight="1">
      <c r="A141" s="22"/>
      <c r="B141" s="42"/>
      <c r="C141" s="43">
        <v>4300</v>
      </c>
      <c r="D141" s="1" t="s">
        <v>85</v>
      </c>
      <c r="E141" s="6">
        <v>2542</v>
      </c>
      <c r="F141" s="12"/>
      <c r="G141" s="12">
        <v>4500</v>
      </c>
    </row>
    <row r="142" spans="1:7" ht="11.25" customHeight="1">
      <c r="A142" s="22"/>
      <c r="B142" s="42"/>
      <c r="C142" s="43">
        <v>4410</v>
      </c>
      <c r="D142" s="1" t="s">
        <v>135</v>
      </c>
      <c r="E142" s="6"/>
      <c r="F142" s="12"/>
      <c r="G142" s="12">
        <v>150</v>
      </c>
    </row>
    <row r="143" spans="1:7" ht="11.25" customHeight="1">
      <c r="A143" s="22"/>
      <c r="B143" s="42"/>
      <c r="C143" s="43">
        <v>4440</v>
      </c>
      <c r="D143" s="1" t="s">
        <v>137</v>
      </c>
      <c r="E143" s="6">
        <v>13619</v>
      </c>
      <c r="F143" s="12"/>
      <c r="G143" s="12">
        <v>26319</v>
      </c>
    </row>
    <row r="144" spans="1:8" s="30" customFormat="1" ht="13.5" customHeight="1">
      <c r="A144" s="27"/>
      <c r="B144" s="28" t="s">
        <v>153</v>
      </c>
      <c r="C144" s="32"/>
      <c r="D144" s="25" t="s">
        <v>154</v>
      </c>
      <c r="E144" s="5">
        <f>SUM(E145:E159)</f>
        <v>3186465</v>
      </c>
      <c r="F144" s="11">
        <v>2943040</v>
      </c>
      <c r="G144" s="11">
        <f>SUM(G145:G159)</f>
        <v>3658895</v>
      </c>
      <c r="H144" s="135"/>
    </row>
    <row r="145" spans="1:7" ht="11.25" customHeight="1">
      <c r="A145" s="22"/>
      <c r="B145" s="42"/>
      <c r="C145" s="43">
        <v>2540</v>
      </c>
      <c r="D145" s="1" t="s">
        <v>239</v>
      </c>
      <c r="E145" s="6">
        <v>161200</v>
      </c>
      <c r="F145" s="12"/>
      <c r="G145" s="12">
        <v>23000</v>
      </c>
    </row>
    <row r="146" spans="1:7" ht="11.25" customHeight="1">
      <c r="A146" s="22"/>
      <c r="B146" s="42"/>
      <c r="C146" s="43"/>
      <c r="D146" s="1" t="s">
        <v>240</v>
      </c>
      <c r="E146" s="6"/>
      <c r="F146" s="12"/>
      <c r="G146" s="12"/>
    </row>
    <row r="147" spans="1:7" ht="11.25" customHeight="1">
      <c r="A147" s="22"/>
      <c r="B147" s="42"/>
      <c r="C147" s="43">
        <v>3020</v>
      </c>
      <c r="D147" s="1" t="s">
        <v>290</v>
      </c>
      <c r="E147" s="6">
        <v>34108</v>
      </c>
      <c r="F147" s="12"/>
      <c r="G147" s="12">
        <v>11423</v>
      </c>
    </row>
    <row r="148" spans="1:8" ht="11.25" customHeight="1">
      <c r="A148" s="22"/>
      <c r="B148" s="42"/>
      <c r="C148" s="43">
        <v>4010</v>
      </c>
      <c r="D148" s="1" t="s">
        <v>124</v>
      </c>
      <c r="E148" s="6">
        <v>1938055</v>
      </c>
      <c r="F148" s="12"/>
      <c r="G148" s="12">
        <v>2411198</v>
      </c>
      <c r="H148" s="136"/>
    </row>
    <row r="149" spans="1:7" ht="11.25" customHeight="1">
      <c r="A149" s="22"/>
      <c r="B149" s="42"/>
      <c r="C149" s="43">
        <v>4040</v>
      </c>
      <c r="D149" s="1" t="s">
        <v>134</v>
      </c>
      <c r="E149" s="6">
        <v>151763</v>
      </c>
      <c r="F149" s="12"/>
      <c r="G149" s="12">
        <v>193806</v>
      </c>
    </row>
    <row r="150" spans="1:7" ht="11.25" customHeight="1">
      <c r="A150" s="22"/>
      <c r="B150" s="42"/>
      <c r="C150" s="43">
        <v>4110</v>
      </c>
      <c r="D150" s="1" t="s">
        <v>136</v>
      </c>
      <c r="E150" s="6">
        <v>339929</v>
      </c>
      <c r="F150" s="12"/>
      <c r="G150" s="12">
        <v>458618</v>
      </c>
    </row>
    <row r="151" spans="1:7" ht="11.25" customHeight="1">
      <c r="A151" s="22"/>
      <c r="B151" s="42"/>
      <c r="C151" s="43">
        <v>4120</v>
      </c>
      <c r="D151" s="1" t="s">
        <v>125</v>
      </c>
      <c r="E151" s="6">
        <v>56192</v>
      </c>
      <c r="F151" s="12"/>
      <c r="G151" s="12">
        <v>62827</v>
      </c>
    </row>
    <row r="152" spans="1:7" ht="11.25" customHeight="1">
      <c r="A152" s="22"/>
      <c r="B152" s="42"/>
      <c r="C152" s="43">
        <v>4140</v>
      </c>
      <c r="D152" s="1" t="s">
        <v>94</v>
      </c>
      <c r="E152" s="6">
        <v>9500</v>
      </c>
      <c r="F152" s="12"/>
      <c r="G152" s="12">
        <v>5000</v>
      </c>
    </row>
    <row r="153" spans="1:7" ht="11.25" customHeight="1">
      <c r="A153" s="22"/>
      <c r="B153" s="42"/>
      <c r="C153" s="43">
        <v>4210</v>
      </c>
      <c r="D153" s="1" t="s">
        <v>87</v>
      </c>
      <c r="E153" s="6">
        <v>152145</v>
      </c>
      <c r="F153" s="12"/>
      <c r="G153" s="12">
        <v>91830</v>
      </c>
    </row>
    <row r="154" spans="1:7" ht="11.25" customHeight="1">
      <c r="A154" s="22"/>
      <c r="B154" s="42"/>
      <c r="C154" s="43">
        <v>4240</v>
      </c>
      <c r="D154" s="1" t="s">
        <v>149</v>
      </c>
      <c r="E154" s="6">
        <v>19500</v>
      </c>
      <c r="F154" s="12"/>
      <c r="G154" s="12">
        <v>26450</v>
      </c>
    </row>
    <row r="155" spans="1:7" ht="11.25" customHeight="1">
      <c r="A155" s="22"/>
      <c r="B155" s="42"/>
      <c r="C155" s="43">
        <v>4260</v>
      </c>
      <c r="D155" s="1" t="s">
        <v>88</v>
      </c>
      <c r="E155" s="6">
        <v>110297</v>
      </c>
      <c r="F155" s="12"/>
      <c r="G155" s="12">
        <v>102227</v>
      </c>
    </row>
    <row r="156" spans="1:7" ht="11.25" customHeight="1">
      <c r="A156" s="22"/>
      <c r="B156" s="42"/>
      <c r="C156" s="43">
        <v>4270</v>
      </c>
      <c r="D156" s="1" t="s">
        <v>89</v>
      </c>
      <c r="E156" s="6"/>
      <c r="F156" s="12"/>
      <c r="G156" s="12">
        <v>28259</v>
      </c>
    </row>
    <row r="157" spans="1:7" ht="11.25" customHeight="1">
      <c r="A157" s="22"/>
      <c r="B157" s="42"/>
      <c r="C157" s="43">
        <v>4300</v>
      </c>
      <c r="D157" s="1" t="s">
        <v>85</v>
      </c>
      <c r="E157" s="6">
        <v>89000</v>
      </c>
      <c r="F157" s="12"/>
      <c r="G157" s="12">
        <v>90696</v>
      </c>
    </row>
    <row r="158" spans="1:7" ht="11.25" customHeight="1">
      <c r="A158" s="22"/>
      <c r="B158" s="42"/>
      <c r="C158" s="43">
        <v>4410</v>
      </c>
      <c r="D158" s="1" t="s">
        <v>135</v>
      </c>
      <c r="E158" s="6">
        <v>5000</v>
      </c>
      <c r="F158" s="12"/>
      <c r="G158" s="12">
        <v>4500</v>
      </c>
    </row>
    <row r="159" spans="1:7" ht="11.25" customHeight="1">
      <c r="A159" s="22"/>
      <c r="B159" s="42"/>
      <c r="C159" s="43">
        <v>4440</v>
      </c>
      <c r="D159" s="1" t="s">
        <v>137</v>
      </c>
      <c r="E159" s="6">
        <v>119776</v>
      </c>
      <c r="F159" s="12"/>
      <c r="G159" s="12">
        <v>149061</v>
      </c>
    </row>
    <row r="160" spans="1:8" s="30" customFormat="1" ht="12.75" customHeight="1">
      <c r="A160" s="27"/>
      <c r="B160" s="28" t="s">
        <v>108</v>
      </c>
      <c r="C160" s="32"/>
      <c r="D160" s="25" t="s">
        <v>109</v>
      </c>
      <c r="E160" s="5"/>
      <c r="F160" s="11"/>
      <c r="G160" s="11">
        <f>SUM(G161:G172)</f>
        <v>1192200</v>
      </c>
      <c r="H160" s="135"/>
    </row>
    <row r="161" spans="1:7" ht="11.25" customHeight="1">
      <c r="A161" s="22"/>
      <c r="B161" s="42"/>
      <c r="C161" s="43">
        <v>3020</v>
      </c>
      <c r="D161" s="1" t="s">
        <v>290</v>
      </c>
      <c r="E161" s="6"/>
      <c r="F161" s="12"/>
      <c r="G161" s="12">
        <v>2400</v>
      </c>
    </row>
    <row r="162" spans="1:8" ht="11.25" customHeight="1">
      <c r="A162" s="22"/>
      <c r="B162" s="42"/>
      <c r="C162" s="43">
        <v>4010</v>
      </c>
      <c r="D162" s="1" t="s">
        <v>124</v>
      </c>
      <c r="E162" s="6"/>
      <c r="F162" s="12"/>
      <c r="G162" s="12">
        <v>862860</v>
      </c>
      <c r="H162" s="136"/>
    </row>
    <row r="163" spans="1:7" ht="11.25" customHeight="1">
      <c r="A163" s="22"/>
      <c r="B163" s="42"/>
      <c r="C163" s="43">
        <v>4040</v>
      </c>
      <c r="D163" s="1" t="s">
        <v>134</v>
      </c>
      <c r="E163" s="6"/>
      <c r="F163" s="12"/>
      <c r="G163" s="12">
        <v>45815</v>
      </c>
    </row>
    <row r="164" spans="1:7" ht="11.25" customHeight="1">
      <c r="A164" s="22"/>
      <c r="B164" s="42"/>
      <c r="C164" s="43">
        <v>4110</v>
      </c>
      <c r="D164" s="1" t="s">
        <v>136</v>
      </c>
      <c r="E164" s="6"/>
      <c r="F164" s="12"/>
      <c r="G164" s="12">
        <v>161906</v>
      </c>
    </row>
    <row r="165" spans="1:7" ht="11.25" customHeight="1">
      <c r="A165" s="22"/>
      <c r="B165" s="42"/>
      <c r="C165" s="43">
        <v>4120</v>
      </c>
      <c r="D165" s="1" t="s">
        <v>125</v>
      </c>
      <c r="E165" s="6"/>
      <c r="F165" s="12"/>
      <c r="G165" s="12">
        <v>22376</v>
      </c>
    </row>
    <row r="166" spans="1:7" ht="11.25" customHeight="1">
      <c r="A166" s="22"/>
      <c r="B166" s="42"/>
      <c r="C166" s="43">
        <v>4210</v>
      </c>
      <c r="D166" s="1" t="s">
        <v>87</v>
      </c>
      <c r="E166" s="6"/>
      <c r="F166" s="12"/>
      <c r="G166" s="12">
        <v>5577</v>
      </c>
    </row>
    <row r="167" spans="1:7" ht="11.25" customHeight="1">
      <c r="A167" s="22"/>
      <c r="B167" s="42"/>
      <c r="C167" s="43">
        <v>4240</v>
      </c>
      <c r="D167" s="1" t="s">
        <v>149</v>
      </c>
      <c r="E167" s="6"/>
      <c r="F167" s="12"/>
      <c r="G167" s="12">
        <v>1000</v>
      </c>
    </row>
    <row r="168" spans="1:7" ht="11.25" customHeight="1">
      <c r="A168" s="22"/>
      <c r="B168" s="42"/>
      <c r="C168" s="43">
        <v>4260</v>
      </c>
      <c r="D168" s="1" t="s">
        <v>88</v>
      </c>
      <c r="E168" s="6"/>
      <c r="F168" s="12"/>
      <c r="G168" s="12">
        <v>21152</v>
      </c>
    </row>
    <row r="169" spans="1:7" ht="11.25" customHeight="1">
      <c r="A169" s="22"/>
      <c r="B169" s="42"/>
      <c r="C169" s="43">
        <v>4300</v>
      </c>
      <c r="D169" s="1" t="s">
        <v>85</v>
      </c>
      <c r="E169" s="6"/>
      <c r="F169" s="12"/>
      <c r="G169" s="12">
        <v>7803</v>
      </c>
    </row>
    <row r="170" spans="1:7" ht="11.25" customHeight="1">
      <c r="A170" s="22"/>
      <c r="B170" s="42"/>
      <c r="C170" s="43">
        <v>4410</v>
      </c>
      <c r="D170" s="1" t="s">
        <v>135</v>
      </c>
      <c r="E170" s="6"/>
      <c r="F170" s="12"/>
      <c r="G170" s="12">
        <v>1200</v>
      </c>
    </row>
    <row r="171" spans="1:7" ht="11.25" customHeight="1">
      <c r="A171" s="22"/>
      <c r="B171" s="42"/>
      <c r="C171" s="43">
        <v>4430</v>
      </c>
      <c r="D171" s="1" t="s">
        <v>130</v>
      </c>
      <c r="E171" s="6"/>
      <c r="F171" s="12"/>
      <c r="G171" s="12">
        <v>200</v>
      </c>
    </row>
    <row r="172" spans="1:7" ht="11.25" customHeight="1">
      <c r="A172" s="22"/>
      <c r="B172" s="42"/>
      <c r="C172" s="43">
        <v>4440</v>
      </c>
      <c r="D172" s="1" t="s">
        <v>137</v>
      </c>
      <c r="E172" s="6"/>
      <c r="F172" s="12"/>
      <c r="G172" s="12">
        <v>59911</v>
      </c>
    </row>
    <row r="173" spans="1:8" s="30" customFormat="1" ht="12.75" customHeight="1">
      <c r="A173" s="27"/>
      <c r="B173" s="28" t="s">
        <v>155</v>
      </c>
      <c r="C173" s="32"/>
      <c r="D173" s="25" t="s">
        <v>182</v>
      </c>
      <c r="E173" s="5">
        <f>SUM(E176:E190)</f>
        <v>9978706</v>
      </c>
      <c r="F173" s="11">
        <v>9272750</v>
      </c>
      <c r="G173" s="11">
        <f>SUM(G174:G190)</f>
        <v>10242978</v>
      </c>
      <c r="H173" s="135"/>
    </row>
    <row r="174" spans="1:7" ht="11.25" customHeight="1">
      <c r="A174" s="22"/>
      <c r="B174" s="42"/>
      <c r="C174" s="43">
        <v>2540</v>
      </c>
      <c r="D174" s="1" t="s">
        <v>239</v>
      </c>
      <c r="E174" s="6"/>
      <c r="F174" s="12"/>
      <c r="G174" s="12">
        <v>150000</v>
      </c>
    </row>
    <row r="175" spans="1:7" ht="11.25" customHeight="1">
      <c r="A175" s="22"/>
      <c r="B175" s="42"/>
      <c r="C175" s="43"/>
      <c r="D175" s="1" t="s">
        <v>240</v>
      </c>
      <c r="E175" s="6"/>
      <c r="F175" s="12"/>
      <c r="G175" s="12"/>
    </row>
    <row r="176" spans="1:7" ht="11.25" customHeight="1">
      <c r="A176" s="22"/>
      <c r="B176" s="42"/>
      <c r="C176" s="43">
        <v>3020</v>
      </c>
      <c r="D176" s="1" t="s">
        <v>290</v>
      </c>
      <c r="E176" s="6">
        <v>191352</v>
      </c>
      <c r="F176" s="12"/>
      <c r="G176" s="12">
        <v>206337</v>
      </c>
    </row>
    <row r="177" spans="1:8" ht="11.25" customHeight="1">
      <c r="A177" s="22"/>
      <c r="B177" s="42"/>
      <c r="C177" s="43">
        <v>4010</v>
      </c>
      <c r="D177" s="1" t="s">
        <v>124</v>
      </c>
      <c r="E177" s="6">
        <v>6531590</v>
      </c>
      <c r="F177" s="12"/>
      <c r="G177" s="12">
        <v>6596088</v>
      </c>
      <c r="H177" s="136"/>
    </row>
    <row r="178" spans="1:7" ht="11.25" customHeight="1">
      <c r="A178" s="22"/>
      <c r="B178" s="42"/>
      <c r="C178" s="43">
        <v>4040</v>
      </c>
      <c r="D178" s="1" t="s">
        <v>134</v>
      </c>
      <c r="E178" s="6">
        <v>518202</v>
      </c>
      <c r="F178" s="12"/>
      <c r="G178" s="12">
        <v>536906</v>
      </c>
    </row>
    <row r="179" spans="1:7" ht="11.25" customHeight="1">
      <c r="A179" s="22"/>
      <c r="B179" s="42"/>
      <c r="C179" s="43">
        <v>4110</v>
      </c>
      <c r="D179" s="1" t="s">
        <v>136</v>
      </c>
      <c r="E179" s="6">
        <v>1207777</v>
      </c>
      <c r="F179" s="12"/>
      <c r="G179" s="12">
        <v>1290154</v>
      </c>
    </row>
    <row r="180" spans="1:7" ht="11.25" customHeight="1">
      <c r="A180" s="22"/>
      <c r="B180" s="42"/>
      <c r="C180" s="43">
        <v>4120</v>
      </c>
      <c r="D180" s="1" t="s">
        <v>125</v>
      </c>
      <c r="E180" s="6">
        <v>165990</v>
      </c>
      <c r="F180" s="12"/>
      <c r="G180" s="12">
        <v>177825</v>
      </c>
    </row>
    <row r="181" spans="1:7" ht="11.25" customHeight="1">
      <c r="A181" s="22"/>
      <c r="B181" s="42"/>
      <c r="C181" s="43">
        <v>4140</v>
      </c>
      <c r="D181" s="1" t="s">
        <v>94</v>
      </c>
      <c r="E181" s="6">
        <v>13178</v>
      </c>
      <c r="F181" s="12"/>
      <c r="G181" s="12">
        <v>11800</v>
      </c>
    </row>
    <row r="182" spans="1:7" ht="11.25" customHeight="1">
      <c r="A182" s="22"/>
      <c r="B182" s="42"/>
      <c r="C182" s="43">
        <v>4210</v>
      </c>
      <c r="D182" s="1" t="s">
        <v>87</v>
      </c>
      <c r="E182" s="6">
        <v>370408</v>
      </c>
      <c r="F182" s="12"/>
      <c r="G182" s="12">
        <v>135004</v>
      </c>
    </row>
    <row r="183" spans="1:7" ht="11.25" customHeight="1">
      <c r="A183" s="22"/>
      <c r="B183" s="42"/>
      <c r="C183" s="43">
        <v>4240</v>
      </c>
      <c r="D183" s="1" t="s">
        <v>149</v>
      </c>
      <c r="E183" s="6">
        <v>24000</v>
      </c>
      <c r="F183" s="12"/>
      <c r="G183" s="12">
        <v>38500</v>
      </c>
    </row>
    <row r="184" spans="1:7" ht="11.25" customHeight="1">
      <c r="A184" s="22"/>
      <c r="B184" s="42"/>
      <c r="C184" s="43">
        <v>4260</v>
      </c>
      <c r="D184" s="1" t="s">
        <v>88</v>
      </c>
      <c r="E184" s="6">
        <v>278174</v>
      </c>
      <c r="F184" s="12"/>
      <c r="G184" s="12">
        <v>415006</v>
      </c>
    </row>
    <row r="185" spans="1:7" ht="11.25" customHeight="1">
      <c r="A185" s="22"/>
      <c r="B185" s="42"/>
      <c r="C185" s="43">
        <v>4270</v>
      </c>
      <c r="D185" s="1" t="s">
        <v>89</v>
      </c>
      <c r="E185" s="6">
        <v>144000</v>
      </c>
      <c r="F185" s="12"/>
      <c r="G185" s="12">
        <v>88000</v>
      </c>
    </row>
    <row r="186" spans="1:7" ht="11.25" customHeight="1">
      <c r="A186" s="22"/>
      <c r="B186" s="42"/>
      <c r="C186" s="43">
        <v>4300</v>
      </c>
      <c r="D186" s="1" t="s">
        <v>85</v>
      </c>
      <c r="E186" s="6">
        <v>114376</v>
      </c>
      <c r="F186" s="12"/>
      <c r="G186" s="12">
        <v>163610</v>
      </c>
    </row>
    <row r="187" spans="1:7" ht="11.25" customHeight="1">
      <c r="A187" s="22"/>
      <c r="B187" s="42"/>
      <c r="C187" s="43">
        <v>4410</v>
      </c>
      <c r="D187" s="1" t="s">
        <v>135</v>
      </c>
      <c r="E187" s="6">
        <v>16757</v>
      </c>
      <c r="F187" s="12"/>
      <c r="G187" s="12">
        <v>16100</v>
      </c>
    </row>
    <row r="188" spans="1:7" ht="11.25" customHeight="1">
      <c r="A188" s="22"/>
      <c r="B188" s="42"/>
      <c r="C188" s="43">
        <v>4420</v>
      </c>
      <c r="D188" s="1" t="s">
        <v>140</v>
      </c>
      <c r="E188" s="6">
        <v>1500</v>
      </c>
      <c r="F188" s="12"/>
      <c r="G188" s="12">
        <v>2000</v>
      </c>
    </row>
    <row r="189" spans="1:7" ht="11.25" customHeight="1">
      <c r="A189" s="22"/>
      <c r="B189" s="42"/>
      <c r="C189" s="43">
        <v>4430</v>
      </c>
      <c r="D189" s="1" t="s">
        <v>130</v>
      </c>
      <c r="E189" s="6">
        <v>8350</v>
      </c>
      <c r="F189" s="12"/>
      <c r="G189" s="12">
        <v>9350</v>
      </c>
    </row>
    <row r="190" spans="1:7" ht="11.25" customHeight="1">
      <c r="A190" s="22"/>
      <c r="B190" s="42"/>
      <c r="C190" s="43">
        <v>4440</v>
      </c>
      <c r="D190" s="1" t="s">
        <v>137</v>
      </c>
      <c r="E190" s="6">
        <v>393052</v>
      </c>
      <c r="F190" s="12"/>
      <c r="G190" s="12">
        <v>406298</v>
      </c>
    </row>
    <row r="191" spans="1:7" ht="11.25" customHeight="1">
      <c r="A191" s="27"/>
      <c r="B191" s="28" t="s">
        <v>155</v>
      </c>
      <c r="C191" s="32"/>
      <c r="D191" s="25" t="s">
        <v>182</v>
      </c>
      <c r="E191" s="5">
        <f>SUM(E194:E206)</f>
        <v>487494</v>
      </c>
      <c r="F191" s="11">
        <v>9272750</v>
      </c>
      <c r="G191" s="11">
        <f>G192+G193</f>
        <v>945100</v>
      </c>
    </row>
    <row r="192" spans="1:7" ht="11.25" customHeight="1">
      <c r="A192" s="22"/>
      <c r="B192" s="42"/>
      <c r="C192" s="43">
        <v>6058</v>
      </c>
      <c r="D192" s="1" t="s">
        <v>90</v>
      </c>
      <c r="E192" s="6"/>
      <c r="F192" s="12"/>
      <c r="G192" s="12">
        <v>708800</v>
      </c>
    </row>
    <row r="193" spans="1:7" ht="11.25" customHeight="1">
      <c r="A193" s="22"/>
      <c r="B193" s="42"/>
      <c r="C193" s="43">
        <v>6059</v>
      </c>
      <c r="D193" s="1" t="s">
        <v>90</v>
      </c>
      <c r="E193" s="6"/>
      <c r="F193" s="12"/>
      <c r="G193" s="12">
        <v>236300</v>
      </c>
    </row>
    <row r="194" spans="1:8" s="30" customFormat="1" ht="13.5" customHeight="1">
      <c r="A194" s="27"/>
      <c r="B194" s="28" t="s">
        <v>157</v>
      </c>
      <c r="C194" s="32"/>
      <c r="D194" s="25" t="s">
        <v>139</v>
      </c>
      <c r="E194" s="5">
        <f>SUM(E195:E205)</f>
        <v>243747</v>
      </c>
      <c r="F194" s="11">
        <v>222402</v>
      </c>
      <c r="G194" s="11">
        <f>SUM(G195:G205)</f>
        <v>338655</v>
      </c>
      <c r="H194" s="135"/>
    </row>
    <row r="195" spans="1:7" ht="11.25" customHeight="1">
      <c r="A195" s="22"/>
      <c r="B195" s="42"/>
      <c r="C195" s="43">
        <v>3020</v>
      </c>
      <c r="D195" s="1" t="s">
        <v>290</v>
      </c>
      <c r="E195" s="6">
        <v>1280</v>
      </c>
      <c r="F195" s="12"/>
      <c r="G195" s="12">
        <v>800</v>
      </c>
    </row>
    <row r="196" spans="1:8" ht="11.25" customHeight="1">
      <c r="A196" s="22"/>
      <c r="B196" s="42"/>
      <c r="C196" s="43">
        <v>4010</v>
      </c>
      <c r="D196" s="1" t="s">
        <v>124</v>
      </c>
      <c r="E196" s="6">
        <v>162554</v>
      </c>
      <c r="F196" s="12"/>
      <c r="G196" s="12">
        <v>236573</v>
      </c>
      <c r="H196" s="136"/>
    </row>
    <row r="197" spans="1:7" ht="11.25" customHeight="1">
      <c r="A197" s="22"/>
      <c r="B197" s="42"/>
      <c r="C197" s="43">
        <v>4040</v>
      </c>
      <c r="D197" s="1" t="s">
        <v>134</v>
      </c>
      <c r="E197" s="6">
        <v>17306</v>
      </c>
      <c r="F197" s="12"/>
      <c r="G197" s="12">
        <v>18359</v>
      </c>
    </row>
    <row r="198" spans="1:7" ht="11.25" customHeight="1">
      <c r="A198" s="22"/>
      <c r="B198" s="42"/>
      <c r="C198" s="43">
        <v>4110</v>
      </c>
      <c r="D198" s="1" t="s">
        <v>136</v>
      </c>
      <c r="E198" s="6">
        <v>31126</v>
      </c>
      <c r="F198" s="12"/>
      <c r="G198" s="12">
        <v>44783</v>
      </c>
    </row>
    <row r="199" spans="1:7" ht="11.25" customHeight="1">
      <c r="A199" s="22"/>
      <c r="B199" s="42"/>
      <c r="C199" s="43">
        <v>4120</v>
      </c>
      <c r="D199" s="1" t="s">
        <v>125</v>
      </c>
      <c r="E199" s="6">
        <v>4265</v>
      </c>
      <c r="F199" s="12"/>
      <c r="G199" s="12">
        <v>6020</v>
      </c>
    </row>
    <row r="200" spans="1:7" ht="11.25" customHeight="1">
      <c r="A200" s="22"/>
      <c r="B200" s="42"/>
      <c r="C200" s="43">
        <v>4210</v>
      </c>
      <c r="D200" s="1" t="s">
        <v>87</v>
      </c>
      <c r="E200" s="6">
        <v>5400</v>
      </c>
      <c r="F200" s="12"/>
      <c r="G200" s="12">
        <v>5800</v>
      </c>
    </row>
    <row r="201" spans="1:7" ht="11.25" customHeight="1">
      <c r="A201" s="22"/>
      <c r="B201" s="42"/>
      <c r="C201" s="43">
        <v>4240</v>
      </c>
      <c r="D201" s="1" t="s">
        <v>149</v>
      </c>
      <c r="E201" s="6">
        <v>3000</v>
      </c>
      <c r="F201" s="12"/>
      <c r="G201" s="12">
        <v>1800</v>
      </c>
    </row>
    <row r="202" spans="1:7" ht="11.25" customHeight="1">
      <c r="A202" s="22"/>
      <c r="B202" s="42"/>
      <c r="C202" s="43">
        <v>4260</v>
      </c>
      <c r="D202" s="1" t="s">
        <v>88</v>
      </c>
      <c r="E202" s="6">
        <v>5500</v>
      </c>
      <c r="F202" s="12"/>
      <c r="G202" s="12">
        <v>5300</v>
      </c>
    </row>
    <row r="203" spans="1:7" ht="11.25" customHeight="1">
      <c r="A203" s="22"/>
      <c r="B203" s="42"/>
      <c r="C203" s="43">
        <v>4300</v>
      </c>
      <c r="D203" s="1" t="s">
        <v>85</v>
      </c>
      <c r="E203" s="6">
        <v>3300</v>
      </c>
      <c r="F203" s="12"/>
      <c r="G203" s="12">
        <v>2964</v>
      </c>
    </row>
    <row r="204" spans="1:7" ht="11.25" customHeight="1">
      <c r="A204" s="22"/>
      <c r="B204" s="42"/>
      <c r="C204" s="43">
        <v>4410</v>
      </c>
      <c r="D204" s="1" t="s">
        <v>135</v>
      </c>
      <c r="E204" s="6"/>
      <c r="F204" s="12"/>
      <c r="G204" s="12">
        <v>100</v>
      </c>
    </row>
    <row r="205" spans="1:7" ht="11.25" customHeight="1">
      <c r="A205" s="22"/>
      <c r="B205" s="42"/>
      <c r="C205" s="43">
        <v>4440</v>
      </c>
      <c r="D205" s="1" t="s">
        <v>137</v>
      </c>
      <c r="E205" s="6">
        <v>10016</v>
      </c>
      <c r="F205" s="12"/>
      <c r="G205" s="12">
        <v>16156</v>
      </c>
    </row>
    <row r="206" spans="1:7" ht="11.25">
      <c r="A206" s="22"/>
      <c r="B206" s="42"/>
      <c r="C206" s="43"/>
      <c r="D206" s="23"/>
      <c r="E206" s="6"/>
      <c r="F206" s="12"/>
      <c r="G206" s="13"/>
    </row>
    <row r="207" spans="1:8" s="65" customFormat="1" ht="16.5" customHeight="1">
      <c r="A207" s="129" t="s">
        <v>82</v>
      </c>
      <c r="B207" s="130"/>
      <c r="C207" s="131"/>
      <c r="D207" s="132" t="s">
        <v>142</v>
      </c>
      <c r="E207" s="133" t="e">
        <f>E208</f>
        <v>#REF!</v>
      </c>
      <c r="F207" s="134">
        <v>3500000</v>
      </c>
      <c r="G207" s="134">
        <f>G208+G213+G216+G219</f>
        <v>1588757</v>
      </c>
      <c r="H207" s="135"/>
    </row>
    <row r="208" spans="1:8" s="30" customFormat="1" ht="13.5" customHeight="1">
      <c r="A208" s="27"/>
      <c r="B208" s="28" t="s">
        <v>158</v>
      </c>
      <c r="C208" s="32"/>
      <c r="D208" s="25" t="s">
        <v>42</v>
      </c>
      <c r="E208" s="5" t="e">
        <f>#REF!</f>
        <v>#REF!</v>
      </c>
      <c r="F208" s="11">
        <v>3500000</v>
      </c>
      <c r="G208" s="11">
        <f>SUM(G209:G212)</f>
        <v>200000</v>
      </c>
      <c r="H208" s="135"/>
    </row>
    <row r="209" spans="1:7" ht="11.25" customHeight="1">
      <c r="A209" s="22"/>
      <c r="B209" s="42"/>
      <c r="C209" s="43">
        <v>4300</v>
      </c>
      <c r="D209" s="1" t="s">
        <v>85</v>
      </c>
      <c r="E209" s="6"/>
      <c r="F209" s="12"/>
      <c r="G209" s="12">
        <v>148500</v>
      </c>
    </row>
    <row r="210" spans="1:7" ht="11.25" customHeight="1">
      <c r="A210" s="22"/>
      <c r="B210" s="42"/>
      <c r="C210" s="43">
        <v>4430</v>
      </c>
      <c r="D210" s="1" t="s">
        <v>130</v>
      </c>
      <c r="E210" s="6"/>
      <c r="F210" s="12"/>
      <c r="G210" s="12">
        <v>500</v>
      </c>
    </row>
    <row r="211" spans="1:7" ht="11.25" customHeight="1">
      <c r="A211" s="22"/>
      <c r="B211" s="42"/>
      <c r="C211" s="43">
        <v>4580</v>
      </c>
      <c r="D211" s="1" t="s">
        <v>173</v>
      </c>
      <c r="E211" s="6"/>
      <c r="F211" s="12"/>
      <c r="G211" s="12">
        <v>50000</v>
      </c>
    </row>
    <row r="212" spans="1:7" ht="11.25" customHeight="1">
      <c r="A212" s="22"/>
      <c r="B212" s="42"/>
      <c r="C212" s="43">
        <v>4610</v>
      </c>
      <c r="D212" s="1" t="s">
        <v>298</v>
      </c>
      <c r="E212" s="6"/>
      <c r="F212" s="12"/>
      <c r="G212" s="12">
        <v>1000</v>
      </c>
    </row>
    <row r="213" spans="1:7" ht="11.25" customHeight="1">
      <c r="A213" s="27"/>
      <c r="B213" s="28" t="s">
        <v>158</v>
      </c>
      <c r="C213" s="32"/>
      <c r="D213" s="25" t="s">
        <v>42</v>
      </c>
      <c r="E213" s="5" t="e">
        <f>#REF!</f>
        <v>#REF!</v>
      </c>
      <c r="F213" s="11">
        <v>3500000</v>
      </c>
      <c r="G213" s="11">
        <f>G214+G215</f>
        <v>1357900</v>
      </c>
    </row>
    <row r="214" spans="1:7" ht="11.25" customHeight="1">
      <c r="A214" s="22"/>
      <c r="B214" s="42"/>
      <c r="C214" s="43">
        <v>6058</v>
      </c>
      <c r="D214" s="1" t="s">
        <v>90</v>
      </c>
      <c r="E214" s="6"/>
      <c r="F214" s="12"/>
      <c r="G214" s="12">
        <f>1018450</f>
        <v>1018450</v>
      </c>
    </row>
    <row r="215" spans="1:7" ht="11.25" customHeight="1">
      <c r="A215" s="22"/>
      <c r="B215" s="42"/>
      <c r="C215" s="43">
        <v>6059</v>
      </c>
      <c r="D215" s="1" t="s">
        <v>90</v>
      </c>
      <c r="E215" s="6"/>
      <c r="F215" s="12"/>
      <c r="G215" s="12">
        <v>339450</v>
      </c>
    </row>
    <row r="216" spans="1:8" s="30" customFormat="1" ht="12.75" customHeight="1">
      <c r="A216" s="27"/>
      <c r="B216" s="28" t="s">
        <v>83</v>
      </c>
      <c r="C216" s="32"/>
      <c r="D216" s="25" t="s">
        <v>245</v>
      </c>
      <c r="E216" s="5">
        <f>SUM(E218:E219)</f>
        <v>1984612</v>
      </c>
      <c r="F216" s="11">
        <v>794000</v>
      </c>
      <c r="G216" s="11">
        <f>G218</f>
        <v>5857</v>
      </c>
      <c r="H216" s="135"/>
    </row>
    <row r="217" spans="1:7" ht="12.75" customHeight="1">
      <c r="A217" s="22"/>
      <c r="B217" s="42"/>
      <c r="C217" s="43"/>
      <c r="D217" s="25" t="s">
        <v>3</v>
      </c>
      <c r="E217" s="6"/>
      <c r="F217" s="12"/>
      <c r="G217" s="12"/>
    </row>
    <row r="218" spans="1:7" ht="11.25" customHeight="1">
      <c r="A218" s="22"/>
      <c r="B218" s="42"/>
      <c r="C218" s="43">
        <v>4130</v>
      </c>
      <c r="D218" s="1" t="s">
        <v>111</v>
      </c>
      <c r="E218" s="6">
        <f>1976912+7700</f>
        <v>1984612</v>
      </c>
      <c r="F218" s="12"/>
      <c r="G218" s="12">
        <v>5857</v>
      </c>
    </row>
    <row r="219" spans="1:8" s="30" customFormat="1" ht="13.5" customHeight="1">
      <c r="A219" s="27"/>
      <c r="B219" s="28" t="s">
        <v>113</v>
      </c>
      <c r="C219" s="32"/>
      <c r="D219" s="29" t="s">
        <v>242</v>
      </c>
      <c r="E219" s="5"/>
      <c r="F219" s="11"/>
      <c r="G219" s="11">
        <f>SUM(G220:G221)</f>
        <v>25000</v>
      </c>
      <c r="H219" s="135"/>
    </row>
    <row r="220" spans="1:7" ht="11.25" customHeight="1">
      <c r="A220" s="22"/>
      <c r="B220" s="42"/>
      <c r="C220" s="43">
        <v>4210</v>
      </c>
      <c r="D220" s="1" t="s">
        <v>87</v>
      </c>
      <c r="E220" s="6"/>
      <c r="F220" s="12"/>
      <c r="G220" s="12">
        <v>5500</v>
      </c>
    </row>
    <row r="221" spans="1:7" ht="11.25">
      <c r="A221" s="22"/>
      <c r="B221" s="42"/>
      <c r="C221" s="43">
        <v>4300</v>
      </c>
      <c r="D221" s="1" t="s">
        <v>85</v>
      </c>
      <c r="E221" s="6"/>
      <c r="F221" s="12"/>
      <c r="G221" s="12">
        <v>19500</v>
      </c>
    </row>
    <row r="222" spans="1:7" ht="11.25">
      <c r="A222" s="22"/>
      <c r="B222" s="42"/>
      <c r="C222" s="43"/>
      <c r="D222" s="89"/>
      <c r="E222" s="6"/>
      <c r="F222" s="12"/>
      <c r="G222" s="12"/>
    </row>
    <row r="223" spans="1:8" s="65" customFormat="1" ht="16.5" customHeight="1">
      <c r="A223" s="129" t="s">
        <v>208</v>
      </c>
      <c r="B223" s="130"/>
      <c r="C223" s="131"/>
      <c r="D223" s="132" t="s">
        <v>209</v>
      </c>
      <c r="E223" s="133">
        <f>E241+E257+E262+E231</f>
        <v>1467119</v>
      </c>
      <c r="F223" s="134">
        <v>1323118</v>
      </c>
      <c r="G223" s="134">
        <f>G224+G231+G241+G257</f>
        <v>2802000</v>
      </c>
      <c r="H223" s="135"/>
    </row>
    <row r="224" spans="1:8" s="30" customFormat="1" ht="12.75" customHeight="1">
      <c r="A224" s="27"/>
      <c r="B224" s="28" t="s">
        <v>212</v>
      </c>
      <c r="C224" s="32"/>
      <c r="D224" s="25" t="s">
        <v>26</v>
      </c>
      <c r="E224" s="5"/>
      <c r="F224" s="11"/>
      <c r="G224" s="11">
        <f>SUM(G225:G230)</f>
        <v>1200000</v>
      </c>
      <c r="H224" s="135"/>
    </row>
    <row r="225" spans="1:8" s="30" customFormat="1" ht="12.75" customHeight="1">
      <c r="A225" s="27"/>
      <c r="B225" s="28"/>
      <c r="C225" s="43">
        <v>2320</v>
      </c>
      <c r="D225" s="1" t="s">
        <v>301</v>
      </c>
      <c r="E225" s="6"/>
      <c r="F225" s="12"/>
      <c r="G225" s="12">
        <v>782611</v>
      </c>
      <c r="H225" s="135"/>
    </row>
    <row r="226" spans="1:8" s="30" customFormat="1" ht="12.75" customHeight="1">
      <c r="A226" s="27"/>
      <c r="B226" s="28"/>
      <c r="C226" s="43"/>
      <c r="D226" s="1" t="s">
        <v>302</v>
      </c>
      <c r="E226" s="6"/>
      <c r="F226" s="12"/>
      <c r="G226" s="12"/>
      <c r="H226" s="135"/>
    </row>
    <row r="227" spans="1:7" ht="12.75" customHeight="1">
      <c r="A227" s="22"/>
      <c r="B227" s="42"/>
      <c r="C227" s="43">
        <v>3110</v>
      </c>
      <c r="D227" s="1" t="s">
        <v>141</v>
      </c>
      <c r="E227" s="6"/>
      <c r="F227" s="12"/>
      <c r="G227" s="12">
        <v>197526</v>
      </c>
    </row>
    <row r="228" spans="1:8" ht="12.75" customHeight="1">
      <c r="A228" s="22"/>
      <c r="B228" s="42"/>
      <c r="C228" s="43">
        <v>4010</v>
      </c>
      <c r="D228" s="1" t="s">
        <v>124</v>
      </c>
      <c r="E228" s="6"/>
      <c r="F228" s="12"/>
      <c r="G228" s="12">
        <v>182944</v>
      </c>
      <c r="H228" s="138"/>
    </row>
    <row r="229" spans="1:7" ht="12.75" customHeight="1">
      <c r="A229" s="22"/>
      <c r="B229" s="42"/>
      <c r="C229" s="43">
        <v>4110</v>
      </c>
      <c r="D229" s="1" t="s">
        <v>136</v>
      </c>
      <c r="E229" s="6"/>
      <c r="F229" s="12"/>
      <c r="G229" s="12">
        <v>32436</v>
      </c>
    </row>
    <row r="230" spans="1:7" ht="12.75" customHeight="1">
      <c r="A230" s="22"/>
      <c r="B230" s="42"/>
      <c r="C230" s="43">
        <v>4120</v>
      </c>
      <c r="D230" s="1" t="s">
        <v>125</v>
      </c>
      <c r="E230" s="6"/>
      <c r="F230" s="12"/>
      <c r="G230" s="12">
        <v>4483</v>
      </c>
    </row>
    <row r="231" spans="1:7" ht="12.75" customHeight="1">
      <c r="A231" s="22"/>
      <c r="B231" s="28" t="s">
        <v>213</v>
      </c>
      <c r="C231" s="32"/>
      <c r="D231" s="25" t="s">
        <v>65</v>
      </c>
      <c r="E231" s="5">
        <f>SUM(E234:E234)</f>
        <v>1110922</v>
      </c>
      <c r="F231" s="11">
        <v>980000</v>
      </c>
      <c r="G231" s="11">
        <f>SUM(G232:G240)</f>
        <v>1254730</v>
      </c>
    </row>
    <row r="232" spans="1:7" ht="12.75" customHeight="1">
      <c r="A232" s="22"/>
      <c r="B232" s="42"/>
      <c r="C232" s="43">
        <v>2320</v>
      </c>
      <c r="D232" s="1" t="s">
        <v>301</v>
      </c>
      <c r="E232" s="6"/>
      <c r="F232" s="12"/>
      <c r="G232" s="12">
        <v>165164</v>
      </c>
    </row>
    <row r="233" spans="1:7" ht="12.75" customHeight="1">
      <c r="A233" s="22"/>
      <c r="B233" s="42"/>
      <c r="C233" s="43"/>
      <c r="D233" s="1" t="s">
        <v>302</v>
      </c>
      <c r="E233" s="6"/>
      <c r="F233" s="12"/>
      <c r="G233" s="12"/>
    </row>
    <row r="234" spans="1:7" ht="11.25" customHeight="1">
      <c r="A234" s="22"/>
      <c r="B234" s="42"/>
      <c r="C234" s="43">
        <v>3110</v>
      </c>
      <c r="D234" s="1" t="s">
        <v>141</v>
      </c>
      <c r="E234" s="6">
        <v>1110922</v>
      </c>
      <c r="F234" s="12"/>
      <c r="G234" s="12">
        <v>925717</v>
      </c>
    </row>
    <row r="235" spans="1:8" ht="11.25" customHeight="1">
      <c r="A235" s="22"/>
      <c r="B235" s="42"/>
      <c r="C235" s="43">
        <v>4010</v>
      </c>
      <c r="D235" s="1" t="s">
        <v>124</v>
      </c>
      <c r="E235" s="6"/>
      <c r="F235" s="12"/>
      <c r="G235" s="12">
        <v>23361</v>
      </c>
      <c r="H235" s="138"/>
    </row>
    <row r="236" spans="1:7" ht="11.25" customHeight="1">
      <c r="A236" s="22"/>
      <c r="B236" s="42"/>
      <c r="C236" s="43">
        <v>4110</v>
      </c>
      <c r="D236" s="1" t="s">
        <v>136</v>
      </c>
      <c r="E236" s="6"/>
      <c r="F236" s="12"/>
      <c r="G236" s="12">
        <v>24474</v>
      </c>
    </row>
    <row r="237" spans="1:7" ht="11.25" customHeight="1">
      <c r="A237" s="22"/>
      <c r="B237" s="42"/>
      <c r="C237" s="43">
        <v>4120</v>
      </c>
      <c r="D237" s="1" t="s">
        <v>125</v>
      </c>
      <c r="E237" s="6"/>
      <c r="F237" s="12"/>
      <c r="G237" s="12">
        <v>3383</v>
      </c>
    </row>
    <row r="238" spans="1:7" ht="11.25" customHeight="1">
      <c r="A238" s="22"/>
      <c r="B238" s="42"/>
      <c r="C238" s="43">
        <v>4170</v>
      </c>
      <c r="D238" s="1" t="s">
        <v>297</v>
      </c>
      <c r="E238" s="6"/>
      <c r="F238" s="12"/>
      <c r="G238" s="12">
        <v>106931</v>
      </c>
    </row>
    <row r="239" spans="1:7" ht="11.25" customHeight="1">
      <c r="A239" s="22"/>
      <c r="B239" s="42"/>
      <c r="C239" s="43">
        <v>4300</v>
      </c>
      <c r="D239" s="1" t="s">
        <v>85</v>
      </c>
      <c r="E239" s="6"/>
      <c r="F239" s="12"/>
      <c r="G239" s="12">
        <v>5000</v>
      </c>
    </row>
    <row r="240" spans="1:7" ht="11.25" customHeight="1">
      <c r="A240" s="22"/>
      <c r="B240" s="42"/>
      <c r="C240" s="43">
        <v>4440</v>
      </c>
      <c r="D240" s="1" t="s">
        <v>137</v>
      </c>
      <c r="E240" s="6"/>
      <c r="F240" s="12"/>
      <c r="G240" s="12">
        <v>700</v>
      </c>
    </row>
    <row r="241" spans="1:8" s="30" customFormat="1" ht="12.75" customHeight="1">
      <c r="A241" s="27"/>
      <c r="B241" s="28" t="s">
        <v>215</v>
      </c>
      <c r="C241" s="32"/>
      <c r="D241" s="25" t="s">
        <v>143</v>
      </c>
      <c r="E241" s="5">
        <f>SUM(E244:E254)</f>
        <v>106147</v>
      </c>
      <c r="F241" s="11">
        <v>96118</v>
      </c>
      <c r="G241" s="11">
        <f>SUM(G242:G256)</f>
        <v>332770</v>
      </c>
      <c r="H241" s="135"/>
    </row>
    <row r="242" spans="1:8" s="30" customFormat="1" ht="12.75" customHeight="1">
      <c r="A242" s="27"/>
      <c r="B242" s="28"/>
      <c r="C242" s="43">
        <v>2630</v>
      </c>
      <c r="D242" s="1" t="s">
        <v>303</v>
      </c>
      <c r="E242" s="6"/>
      <c r="F242" s="12"/>
      <c r="G242" s="12">
        <v>20000</v>
      </c>
      <c r="H242" s="135"/>
    </row>
    <row r="243" spans="1:8" s="30" customFormat="1" ht="12.75" customHeight="1">
      <c r="A243" s="27"/>
      <c r="B243" s="28"/>
      <c r="C243" s="32"/>
      <c r="D243" s="1" t="s">
        <v>304</v>
      </c>
      <c r="E243" s="6"/>
      <c r="F243" s="12"/>
      <c r="G243" s="12"/>
      <c r="H243" s="135"/>
    </row>
    <row r="244" spans="1:8" s="30" customFormat="1" ht="11.25" customHeight="1">
      <c r="A244" s="22"/>
      <c r="B244" s="42"/>
      <c r="C244" s="43">
        <v>4010</v>
      </c>
      <c r="D244" s="1" t="s">
        <v>124</v>
      </c>
      <c r="E244" s="6">
        <v>47132</v>
      </c>
      <c r="F244" s="12"/>
      <c r="G244" s="12">
        <v>170195</v>
      </c>
      <c r="H244" s="138"/>
    </row>
    <row r="245" spans="1:8" s="30" customFormat="1" ht="11.25" customHeight="1">
      <c r="A245" s="22"/>
      <c r="B245" s="42"/>
      <c r="C245" s="43">
        <v>4040</v>
      </c>
      <c r="D245" s="1" t="s">
        <v>134</v>
      </c>
      <c r="E245" s="6">
        <v>1752</v>
      </c>
      <c r="F245" s="12"/>
      <c r="G245" s="12">
        <v>15794</v>
      </c>
      <c r="H245" s="135"/>
    </row>
    <row r="246" spans="1:8" s="30" customFormat="1" ht="11.25" customHeight="1">
      <c r="A246" s="22"/>
      <c r="B246" s="42"/>
      <c r="C246" s="43">
        <v>4110</v>
      </c>
      <c r="D246" s="1" t="s">
        <v>136</v>
      </c>
      <c r="E246" s="6">
        <v>8535</v>
      </c>
      <c r="F246" s="12"/>
      <c r="G246" s="12">
        <v>32572</v>
      </c>
      <c r="H246" s="135"/>
    </row>
    <row r="247" spans="1:7" ht="11.25" customHeight="1">
      <c r="A247" s="22"/>
      <c r="B247" s="42"/>
      <c r="C247" s="43">
        <v>4120</v>
      </c>
      <c r="D247" s="1" t="s">
        <v>125</v>
      </c>
      <c r="E247" s="6">
        <v>1396</v>
      </c>
      <c r="F247" s="12"/>
      <c r="G247" s="12">
        <v>4548</v>
      </c>
    </row>
    <row r="248" spans="1:7" ht="11.25" customHeight="1">
      <c r="A248" s="22"/>
      <c r="B248" s="42"/>
      <c r="C248" s="43">
        <v>4170</v>
      </c>
      <c r="D248" s="1" t="s">
        <v>297</v>
      </c>
      <c r="E248" s="6"/>
      <c r="F248" s="12"/>
      <c r="G248" s="12">
        <v>3600</v>
      </c>
    </row>
    <row r="249" spans="1:7" ht="11.25" customHeight="1">
      <c r="A249" s="22"/>
      <c r="B249" s="42"/>
      <c r="C249" s="43">
        <v>4210</v>
      </c>
      <c r="D249" s="1" t="s">
        <v>87</v>
      </c>
      <c r="E249" s="6">
        <v>10800</v>
      </c>
      <c r="F249" s="12"/>
      <c r="G249" s="12">
        <v>5000</v>
      </c>
    </row>
    <row r="250" spans="1:7" ht="11.25" customHeight="1">
      <c r="A250" s="22"/>
      <c r="B250" s="42"/>
      <c r="C250" s="43">
        <v>4260</v>
      </c>
      <c r="D250" s="1" t="s">
        <v>88</v>
      </c>
      <c r="E250" s="6"/>
      <c r="F250" s="12"/>
      <c r="G250" s="12">
        <v>11000</v>
      </c>
    </row>
    <row r="251" spans="1:7" ht="11.25" customHeight="1">
      <c r="A251" s="22"/>
      <c r="B251" s="42"/>
      <c r="C251" s="43">
        <v>4300</v>
      </c>
      <c r="D251" s="1" t="s">
        <v>85</v>
      </c>
      <c r="E251" s="6">
        <v>30000</v>
      </c>
      <c r="F251" s="12"/>
      <c r="G251" s="12">
        <v>16530</v>
      </c>
    </row>
    <row r="252" spans="1:7" ht="11.25" customHeight="1">
      <c r="A252" s="22"/>
      <c r="B252" s="42"/>
      <c r="C252" s="43">
        <v>4350</v>
      </c>
      <c r="D252" s="1" t="s">
        <v>291</v>
      </c>
      <c r="E252" s="6"/>
      <c r="F252" s="12"/>
      <c r="G252" s="12">
        <v>1300</v>
      </c>
    </row>
    <row r="253" spans="1:7" ht="11.25" customHeight="1">
      <c r="A253" s="22"/>
      <c r="B253" s="42"/>
      <c r="C253" s="43">
        <v>4410</v>
      </c>
      <c r="D253" s="1" t="s">
        <v>135</v>
      </c>
      <c r="E253" s="6">
        <v>3429</v>
      </c>
      <c r="F253" s="12"/>
      <c r="G253" s="12">
        <v>2000</v>
      </c>
    </row>
    <row r="254" spans="1:7" ht="11.25" customHeight="1">
      <c r="A254" s="22"/>
      <c r="B254" s="42"/>
      <c r="C254" s="43">
        <v>4440</v>
      </c>
      <c r="D254" s="1" t="s">
        <v>137</v>
      </c>
      <c r="E254" s="6">
        <v>3103</v>
      </c>
      <c r="F254" s="12"/>
      <c r="G254" s="12">
        <v>7700</v>
      </c>
    </row>
    <row r="255" spans="1:7" ht="11.25" customHeight="1">
      <c r="A255" s="22"/>
      <c r="B255" s="42"/>
      <c r="C255" s="43">
        <v>4520</v>
      </c>
      <c r="D255" s="1" t="s">
        <v>305</v>
      </c>
      <c r="E255" s="6"/>
      <c r="F255" s="12"/>
      <c r="G255" s="12">
        <v>31</v>
      </c>
    </row>
    <row r="256" spans="1:7" ht="11.25" customHeight="1">
      <c r="A256" s="22"/>
      <c r="B256" s="42"/>
      <c r="C256" s="43">
        <v>6060</v>
      </c>
      <c r="D256" s="1" t="s">
        <v>95</v>
      </c>
      <c r="E256" s="6"/>
      <c r="F256" s="12"/>
      <c r="G256" s="12">
        <v>42500</v>
      </c>
    </row>
    <row r="257" spans="1:8" s="30" customFormat="1" ht="12.75" customHeight="1">
      <c r="A257" s="27"/>
      <c r="B257" s="28" t="s">
        <v>214</v>
      </c>
      <c r="C257" s="32"/>
      <c r="D257" s="25" t="s">
        <v>193</v>
      </c>
      <c r="E257" s="5">
        <f>SUM(E259:E259)</f>
        <v>18050</v>
      </c>
      <c r="F257" s="11">
        <v>19000</v>
      </c>
      <c r="G257" s="11">
        <f>G259</f>
        <v>14500</v>
      </c>
      <c r="H257" s="135"/>
    </row>
    <row r="258" spans="1:8" s="30" customFormat="1" ht="12.75" customHeight="1">
      <c r="A258" s="27"/>
      <c r="B258" s="28"/>
      <c r="C258" s="32"/>
      <c r="D258" s="25" t="s">
        <v>192</v>
      </c>
      <c r="E258" s="5"/>
      <c r="F258" s="11"/>
      <c r="G258" s="11"/>
      <c r="H258" s="135"/>
    </row>
    <row r="259" spans="1:8" s="30" customFormat="1" ht="11.25" customHeight="1">
      <c r="A259" s="27"/>
      <c r="B259" s="28"/>
      <c r="C259" s="43">
        <v>4170</v>
      </c>
      <c r="D259" s="1" t="s">
        <v>297</v>
      </c>
      <c r="E259" s="6">
        <v>18050</v>
      </c>
      <c r="F259" s="12"/>
      <c r="G259" s="12">
        <v>14500</v>
      </c>
      <c r="H259" s="135"/>
    </row>
    <row r="260" spans="1:8" s="30" customFormat="1" ht="11.25" customHeight="1">
      <c r="A260" s="27"/>
      <c r="B260" s="28"/>
      <c r="C260" s="43"/>
      <c r="D260" s="1"/>
      <c r="E260" s="6"/>
      <c r="F260" s="12"/>
      <c r="G260" s="12"/>
      <c r="H260" s="135"/>
    </row>
    <row r="261" spans="1:8" s="65" customFormat="1" ht="16.5" customHeight="1">
      <c r="A261" s="129" t="s">
        <v>64</v>
      </c>
      <c r="B261" s="130"/>
      <c r="C261" s="131"/>
      <c r="D261" s="132" t="s">
        <v>210</v>
      </c>
      <c r="E261" s="133"/>
      <c r="F261" s="134"/>
      <c r="G261" s="134">
        <f>G262</f>
        <v>1583675</v>
      </c>
      <c r="H261" s="135"/>
    </row>
    <row r="262" spans="1:8" s="30" customFormat="1" ht="12" customHeight="1">
      <c r="A262" s="27"/>
      <c r="B262" s="28" t="s">
        <v>68</v>
      </c>
      <c r="C262" s="32"/>
      <c r="D262" s="25" t="s">
        <v>37</v>
      </c>
      <c r="E262" s="5">
        <f>SUM(E263:E265)</f>
        <v>232000</v>
      </c>
      <c r="F262" s="11">
        <v>228000</v>
      </c>
      <c r="G262" s="11">
        <f>SUM(G263:G273)</f>
        <v>1583675</v>
      </c>
      <c r="H262" s="135"/>
    </row>
    <row r="263" spans="1:8" ht="11.25" customHeight="1">
      <c r="A263" s="22"/>
      <c r="B263" s="42"/>
      <c r="C263" s="43">
        <v>4010</v>
      </c>
      <c r="D263" s="1" t="s">
        <v>124</v>
      </c>
      <c r="E263" s="6">
        <v>207000</v>
      </c>
      <c r="F263" s="12"/>
      <c r="G263" s="12">
        <v>1164497</v>
      </c>
      <c r="H263" s="136"/>
    </row>
    <row r="264" spans="1:7" ht="11.25" customHeight="1">
      <c r="A264" s="22"/>
      <c r="B264" s="42"/>
      <c r="C264" s="43">
        <v>4040</v>
      </c>
      <c r="D264" s="1" t="s">
        <v>134</v>
      </c>
      <c r="E264" s="6"/>
      <c r="F264" s="12"/>
      <c r="G264" s="12">
        <v>68138</v>
      </c>
    </row>
    <row r="265" spans="1:7" ht="11.25" customHeight="1">
      <c r="A265" s="22"/>
      <c r="B265" s="42"/>
      <c r="C265" s="43">
        <v>4110</v>
      </c>
      <c r="D265" s="1" t="s">
        <v>136</v>
      </c>
      <c r="E265" s="6">
        <v>25000</v>
      </c>
      <c r="F265" s="12"/>
      <c r="G265" s="12">
        <v>200040</v>
      </c>
    </row>
    <row r="266" spans="1:7" ht="11.25" customHeight="1">
      <c r="A266" s="22"/>
      <c r="B266" s="42"/>
      <c r="C266" s="43">
        <v>4120</v>
      </c>
      <c r="D266" s="1" t="s">
        <v>125</v>
      </c>
      <c r="E266" s="6"/>
      <c r="F266" s="12"/>
      <c r="G266" s="12">
        <v>30000</v>
      </c>
    </row>
    <row r="267" spans="1:7" ht="11.25" customHeight="1">
      <c r="A267" s="22"/>
      <c r="B267" s="42"/>
      <c r="C267" s="43">
        <v>4210</v>
      </c>
      <c r="D267" s="1" t="s">
        <v>87</v>
      </c>
      <c r="E267" s="6"/>
      <c r="F267" s="12"/>
      <c r="G267" s="12">
        <v>30000</v>
      </c>
    </row>
    <row r="268" spans="1:7" ht="11.25" customHeight="1">
      <c r="A268" s="22"/>
      <c r="B268" s="42"/>
      <c r="C268" s="43">
        <v>4260</v>
      </c>
      <c r="D268" s="1" t="s">
        <v>88</v>
      </c>
      <c r="E268" s="6"/>
      <c r="F268" s="12"/>
      <c r="G268" s="12">
        <v>20000</v>
      </c>
    </row>
    <row r="269" spans="1:7" ht="11.25" customHeight="1">
      <c r="A269" s="22"/>
      <c r="B269" s="42"/>
      <c r="C269" s="43">
        <v>4280</v>
      </c>
      <c r="D269" s="1" t="s">
        <v>150</v>
      </c>
      <c r="E269" s="6"/>
      <c r="F269" s="12"/>
      <c r="G269" s="12">
        <v>600</v>
      </c>
    </row>
    <row r="270" spans="1:7" ht="11.25" customHeight="1">
      <c r="A270" s="22"/>
      <c r="B270" s="42"/>
      <c r="C270" s="43">
        <v>4300</v>
      </c>
      <c r="D270" s="1" t="s">
        <v>85</v>
      </c>
      <c r="E270" s="6"/>
      <c r="F270" s="12"/>
      <c r="G270" s="12">
        <v>27800</v>
      </c>
    </row>
    <row r="271" spans="1:7" ht="11.25" customHeight="1">
      <c r="A271" s="22"/>
      <c r="B271" s="42"/>
      <c r="C271" s="43">
        <v>4410</v>
      </c>
      <c r="D271" s="1" t="s">
        <v>135</v>
      </c>
      <c r="E271" s="6"/>
      <c r="F271" s="12"/>
      <c r="G271" s="12">
        <v>1000</v>
      </c>
    </row>
    <row r="272" spans="1:7" ht="11.25" customHeight="1">
      <c r="A272" s="22"/>
      <c r="B272" s="42"/>
      <c r="C272" s="43">
        <v>4440</v>
      </c>
      <c r="D272" s="1" t="s">
        <v>137</v>
      </c>
      <c r="E272" s="6"/>
      <c r="F272" s="12"/>
      <c r="G272" s="12">
        <v>40000</v>
      </c>
    </row>
    <row r="273" spans="1:7" ht="11.25" customHeight="1">
      <c r="A273" s="22"/>
      <c r="B273" s="42"/>
      <c r="C273" s="43">
        <v>4500</v>
      </c>
      <c r="D273" s="1" t="s">
        <v>4</v>
      </c>
      <c r="E273" s="6"/>
      <c r="F273" s="12"/>
      <c r="G273" s="12">
        <v>1600</v>
      </c>
    </row>
    <row r="274" spans="1:7" ht="11.25" customHeight="1">
      <c r="A274" s="22"/>
      <c r="B274" s="42"/>
      <c r="C274" s="43"/>
      <c r="D274" s="1"/>
      <c r="E274" s="6"/>
      <c r="F274" s="12"/>
      <c r="G274" s="13"/>
    </row>
    <row r="275" spans="1:8" s="65" customFormat="1" ht="19.5" customHeight="1">
      <c r="A275" s="129" t="s">
        <v>159</v>
      </c>
      <c r="B275" s="130"/>
      <c r="C275" s="131"/>
      <c r="D275" s="132" t="s">
        <v>160</v>
      </c>
      <c r="E275" s="133" t="e">
        <f>E276+E293+E309+#REF!+#REF!</f>
        <v>#REF!</v>
      </c>
      <c r="F275" s="134">
        <v>3418031</v>
      </c>
      <c r="G275" s="134">
        <f>G276+G293+G309+G321</f>
        <v>3146465</v>
      </c>
      <c r="H275" s="135"/>
    </row>
    <row r="276" spans="1:8" s="30" customFormat="1" ht="13.5" customHeight="1">
      <c r="A276" s="27"/>
      <c r="B276" s="28" t="s">
        <v>161</v>
      </c>
      <c r="C276" s="32"/>
      <c r="D276" s="25" t="s">
        <v>162</v>
      </c>
      <c r="E276" s="5">
        <f>SUM(E277:E292)</f>
        <v>1236090</v>
      </c>
      <c r="F276" s="11">
        <v>1169070</v>
      </c>
      <c r="G276" s="11">
        <f>SUM(G277:G292)</f>
        <v>1254858</v>
      </c>
      <c r="H276" s="135"/>
    </row>
    <row r="277" spans="1:8" s="30" customFormat="1" ht="11.25" customHeight="1">
      <c r="A277" s="27"/>
      <c r="B277" s="28"/>
      <c r="C277" s="43">
        <v>3020</v>
      </c>
      <c r="D277" s="1" t="s">
        <v>290</v>
      </c>
      <c r="E277" s="6">
        <v>10500</v>
      </c>
      <c r="F277" s="12"/>
      <c r="G277" s="12">
        <v>6420</v>
      </c>
      <c r="H277" s="135"/>
    </row>
    <row r="278" spans="1:8" s="30" customFormat="1" ht="11.25" customHeight="1">
      <c r="A278" s="27"/>
      <c r="B278" s="28"/>
      <c r="C278" s="43">
        <v>3110</v>
      </c>
      <c r="D278" s="1" t="s">
        <v>141</v>
      </c>
      <c r="E278" s="6">
        <v>4500</v>
      </c>
      <c r="F278" s="12"/>
      <c r="G278" s="12">
        <v>1500</v>
      </c>
      <c r="H278" s="135"/>
    </row>
    <row r="279" spans="1:8" s="30" customFormat="1" ht="11.25" customHeight="1">
      <c r="A279" s="27"/>
      <c r="B279" s="28"/>
      <c r="C279" s="43">
        <v>4010</v>
      </c>
      <c r="D279" s="1" t="s">
        <v>124</v>
      </c>
      <c r="E279" s="6">
        <v>752000</v>
      </c>
      <c r="F279" s="12"/>
      <c r="G279" s="12">
        <v>779728</v>
      </c>
      <c r="H279" s="138"/>
    </row>
    <row r="280" spans="1:8" s="30" customFormat="1" ht="11.25" customHeight="1">
      <c r="A280" s="27"/>
      <c r="B280" s="28"/>
      <c r="C280" s="43">
        <v>4040</v>
      </c>
      <c r="D280" s="1" t="s">
        <v>134</v>
      </c>
      <c r="E280" s="6">
        <v>62830</v>
      </c>
      <c r="F280" s="12"/>
      <c r="G280" s="12">
        <v>69347</v>
      </c>
      <c r="H280" s="135"/>
    </row>
    <row r="281" spans="1:8" s="30" customFormat="1" ht="11.25" customHeight="1">
      <c r="A281" s="27"/>
      <c r="B281" s="28"/>
      <c r="C281" s="43">
        <v>4110</v>
      </c>
      <c r="D281" s="1" t="s">
        <v>136</v>
      </c>
      <c r="E281" s="6">
        <v>147764</v>
      </c>
      <c r="F281" s="12"/>
      <c r="G281" s="12">
        <v>149584</v>
      </c>
      <c r="H281" s="135"/>
    </row>
    <row r="282" spans="1:7" ht="11.25" customHeight="1">
      <c r="A282" s="22"/>
      <c r="B282" s="42"/>
      <c r="C282" s="43">
        <v>4120</v>
      </c>
      <c r="D282" s="1" t="s">
        <v>125</v>
      </c>
      <c r="E282" s="6">
        <v>20248</v>
      </c>
      <c r="F282" s="12"/>
      <c r="G282" s="12">
        <v>19845</v>
      </c>
    </row>
    <row r="283" spans="1:7" ht="11.25" customHeight="1">
      <c r="A283" s="22"/>
      <c r="B283" s="42"/>
      <c r="C283" s="43">
        <v>4130</v>
      </c>
      <c r="D283" s="1" t="s">
        <v>244</v>
      </c>
      <c r="E283" s="6">
        <v>3936</v>
      </c>
      <c r="F283" s="12"/>
      <c r="G283" s="12">
        <v>1500</v>
      </c>
    </row>
    <row r="284" spans="1:7" ht="11.25" customHeight="1">
      <c r="A284" s="22"/>
      <c r="B284" s="42"/>
      <c r="C284" s="43">
        <v>4210</v>
      </c>
      <c r="D284" s="1" t="s">
        <v>87</v>
      </c>
      <c r="E284" s="6">
        <v>40500</v>
      </c>
      <c r="F284" s="12"/>
      <c r="G284" s="12">
        <v>23524</v>
      </c>
    </row>
    <row r="285" spans="1:7" ht="11.25" customHeight="1">
      <c r="A285" s="22"/>
      <c r="B285" s="42"/>
      <c r="C285" s="43">
        <v>4220</v>
      </c>
      <c r="D285" s="1" t="s">
        <v>163</v>
      </c>
      <c r="E285" s="6">
        <v>91000</v>
      </c>
      <c r="F285" s="12"/>
      <c r="G285" s="12">
        <v>77000</v>
      </c>
    </row>
    <row r="286" spans="1:7" ht="11.25" customHeight="1">
      <c r="A286" s="22"/>
      <c r="B286" s="42"/>
      <c r="C286" s="43">
        <v>4230</v>
      </c>
      <c r="D286" s="1" t="s">
        <v>156</v>
      </c>
      <c r="E286" s="6">
        <v>2290</v>
      </c>
      <c r="F286" s="12"/>
      <c r="G286" s="12">
        <v>2600</v>
      </c>
    </row>
    <row r="287" spans="1:7" ht="11.25" customHeight="1">
      <c r="A287" s="22"/>
      <c r="B287" s="42"/>
      <c r="C287" s="43">
        <v>4240</v>
      </c>
      <c r="D287" s="1" t="s">
        <v>149</v>
      </c>
      <c r="E287" s="6">
        <v>1000</v>
      </c>
      <c r="F287" s="12"/>
      <c r="G287" s="12">
        <v>800</v>
      </c>
    </row>
    <row r="288" spans="1:7" ht="11.25" customHeight="1">
      <c r="A288" s="22"/>
      <c r="B288" s="42"/>
      <c r="C288" s="43">
        <v>4260</v>
      </c>
      <c r="D288" s="1" t="s">
        <v>88</v>
      </c>
      <c r="E288" s="6">
        <v>30500</v>
      </c>
      <c r="F288" s="12"/>
      <c r="G288" s="12">
        <v>47500</v>
      </c>
    </row>
    <row r="289" spans="1:7" ht="11.25" customHeight="1">
      <c r="A289" s="22"/>
      <c r="B289" s="42"/>
      <c r="C289" s="43">
        <v>4270</v>
      </c>
      <c r="D289" s="1" t="s">
        <v>89</v>
      </c>
      <c r="E289" s="6">
        <v>3000</v>
      </c>
      <c r="F289" s="12"/>
      <c r="G289" s="12">
        <v>3000</v>
      </c>
    </row>
    <row r="290" spans="1:7" ht="11.25" customHeight="1">
      <c r="A290" s="22"/>
      <c r="B290" s="42"/>
      <c r="C290" s="43">
        <v>4300</v>
      </c>
      <c r="D290" s="1" t="s">
        <v>85</v>
      </c>
      <c r="E290" s="6">
        <v>18000</v>
      </c>
      <c r="F290" s="12"/>
      <c r="G290" s="12">
        <v>25900</v>
      </c>
    </row>
    <row r="291" spans="1:7" ht="11.25" customHeight="1">
      <c r="A291" s="22"/>
      <c r="B291" s="42"/>
      <c r="C291" s="43">
        <v>4410</v>
      </c>
      <c r="D291" s="1" t="s">
        <v>135</v>
      </c>
      <c r="E291" s="6">
        <v>2300</v>
      </c>
      <c r="F291" s="12"/>
      <c r="G291" s="12">
        <v>1300</v>
      </c>
    </row>
    <row r="292" spans="1:7" ht="11.25" customHeight="1">
      <c r="A292" s="22"/>
      <c r="B292" s="42"/>
      <c r="C292" s="43">
        <v>4440</v>
      </c>
      <c r="D292" s="1" t="s">
        <v>137</v>
      </c>
      <c r="E292" s="6">
        <v>45722</v>
      </c>
      <c r="F292" s="12"/>
      <c r="G292" s="12">
        <v>45310</v>
      </c>
    </row>
    <row r="293" spans="1:8" s="30" customFormat="1" ht="12.75" customHeight="1">
      <c r="A293" s="27"/>
      <c r="B293" s="28" t="s">
        <v>164</v>
      </c>
      <c r="C293" s="32"/>
      <c r="D293" s="25" t="s">
        <v>241</v>
      </c>
      <c r="E293" s="5">
        <f>SUM(E294:E307)</f>
        <v>610981</v>
      </c>
      <c r="F293" s="11">
        <v>608500</v>
      </c>
      <c r="G293" s="11">
        <f>SUM(G294:G308)</f>
        <v>876324</v>
      </c>
      <c r="H293" s="135"/>
    </row>
    <row r="294" spans="1:7" ht="11.25" customHeight="1">
      <c r="A294" s="22"/>
      <c r="B294" s="42"/>
      <c r="C294" s="43">
        <v>3020</v>
      </c>
      <c r="D294" s="1" t="s">
        <v>290</v>
      </c>
      <c r="E294" s="6">
        <v>2200</v>
      </c>
      <c r="F294" s="12"/>
      <c r="G294" s="12">
        <v>1700</v>
      </c>
    </row>
    <row r="295" spans="1:8" ht="11.25" customHeight="1">
      <c r="A295" s="22"/>
      <c r="B295" s="42"/>
      <c r="C295" s="43">
        <v>4010</v>
      </c>
      <c r="D295" s="1" t="s">
        <v>124</v>
      </c>
      <c r="E295" s="6">
        <v>425265</v>
      </c>
      <c r="F295" s="12"/>
      <c r="G295" s="12">
        <v>606284</v>
      </c>
      <c r="H295" s="136"/>
    </row>
    <row r="296" spans="1:7" ht="11.25" customHeight="1">
      <c r="A296" s="22"/>
      <c r="B296" s="42"/>
      <c r="C296" s="43">
        <v>4040</v>
      </c>
      <c r="D296" s="1" t="s">
        <v>134</v>
      </c>
      <c r="E296" s="6">
        <v>30380</v>
      </c>
      <c r="F296" s="12"/>
      <c r="G296" s="12">
        <v>49136</v>
      </c>
    </row>
    <row r="297" spans="1:7" ht="11.25" customHeight="1">
      <c r="A297" s="22"/>
      <c r="B297" s="42"/>
      <c r="C297" s="43">
        <v>4110</v>
      </c>
      <c r="D297" s="1" t="s">
        <v>136</v>
      </c>
      <c r="E297" s="6">
        <v>81414</v>
      </c>
      <c r="F297" s="12"/>
      <c r="G297" s="12">
        <v>111553</v>
      </c>
    </row>
    <row r="298" spans="1:7" ht="11.25" customHeight="1">
      <c r="A298" s="22"/>
      <c r="B298" s="42"/>
      <c r="C298" s="43">
        <v>4120</v>
      </c>
      <c r="D298" s="1" t="s">
        <v>125</v>
      </c>
      <c r="E298" s="6">
        <v>11161</v>
      </c>
      <c r="F298" s="12"/>
      <c r="G298" s="12">
        <v>15186</v>
      </c>
    </row>
    <row r="299" spans="1:7" ht="11.25" customHeight="1">
      <c r="A299" s="22"/>
      <c r="B299" s="42"/>
      <c r="C299" s="43">
        <v>4210</v>
      </c>
      <c r="D299" s="1" t="s">
        <v>87</v>
      </c>
      <c r="E299" s="6">
        <v>12535</v>
      </c>
      <c r="F299" s="12"/>
      <c r="G299" s="12">
        <v>20612</v>
      </c>
    </row>
    <row r="300" spans="1:7" ht="11.25" customHeight="1">
      <c r="A300" s="22"/>
      <c r="B300" s="42"/>
      <c r="C300" s="43">
        <v>4240</v>
      </c>
      <c r="D300" s="1" t="s">
        <v>149</v>
      </c>
      <c r="E300" s="6">
        <v>800</v>
      </c>
      <c r="F300" s="12"/>
      <c r="G300" s="12">
        <v>1940</v>
      </c>
    </row>
    <row r="301" spans="1:7" ht="11.25" customHeight="1">
      <c r="A301" s="22"/>
      <c r="B301" s="42"/>
      <c r="C301" s="43">
        <v>4260</v>
      </c>
      <c r="D301" s="1" t="s">
        <v>88</v>
      </c>
      <c r="E301" s="6">
        <v>1500</v>
      </c>
      <c r="F301" s="12"/>
      <c r="G301" s="12">
        <v>8000</v>
      </c>
    </row>
    <row r="302" spans="1:7" ht="11.25" customHeight="1">
      <c r="A302" s="22"/>
      <c r="B302" s="42"/>
      <c r="C302" s="43">
        <v>4270</v>
      </c>
      <c r="D302" s="1" t="s">
        <v>89</v>
      </c>
      <c r="E302" s="6">
        <v>2240</v>
      </c>
      <c r="F302" s="12"/>
      <c r="G302" s="12">
        <v>1800</v>
      </c>
    </row>
    <row r="303" spans="1:7" ht="11.25" customHeight="1">
      <c r="A303" s="22"/>
      <c r="B303" s="42"/>
      <c r="C303" s="43">
        <v>4280</v>
      </c>
      <c r="D303" s="1" t="s">
        <v>150</v>
      </c>
      <c r="E303" s="6"/>
      <c r="F303" s="12"/>
      <c r="G303" s="12">
        <v>200</v>
      </c>
    </row>
    <row r="304" spans="1:7" ht="11.25" customHeight="1">
      <c r="A304" s="22"/>
      <c r="B304" s="42"/>
      <c r="C304" s="43">
        <v>4300</v>
      </c>
      <c r="D304" s="1" t="s">
        <v>85</v>
      </c>
      <c r="E304" s="6">
        <v>13691</v>
      </c>
      <c r="F304" s="12"/>
      <c r="G304" s="12">
        <v>15400</v>
      </c>
    </row>
    <row r="305" spans="1:7" ht="11.25" customHeight="1">
      <c r="A305" s="22"/>
      <c r="B305" s="42"/>
      <c r="C305" s="43">
        <v>4410</v>
      </c>
      <c r="D305" s="1" t="s">
        <v>135</v>
      </c>
      <c r="E305" s="6">
        <v>1600</v>
      </c>
      <c r="F305" s="12"/>
      <c r="G305" s="12">
        <v>2100</v>
      </c>
    </row>
    <row r="306" spans="1:7" ht="11.25" customHeight="1">
      <c r="A306" s="22"/>
      <c r="B306" s="42"/>
      <c r="C306" s="43">
        <v>4430</v>
      </c>
      <c r="D306" s="1" t="s">
        <v>130</v>
      </c>
      <c r="E306" s="6">
        <v>289</v>
      </c>
      <c r="F306" s="12"/>
      <c r="G306" s="12">
        <v>200</v>
      </c>
    </row>
    <row r="307" spans="1:7" ht="11.25" customHeight="1">
      <c r="A307" s="22"/>
      <c r="B307" s="42"/>
      <c r="C307" s="43">
        <v>4440</v>
      </c>
      <c r="D307" s="1" t="s">
        <v>137</v>
      </c>
      <c r="E307" s="6">
        <v>27906</v>
      </c>
      <c r="F307" s="12"/>
      <c r="G307" s="12">
        <v>42165</v>
      </c>
    </row>
    <row r="308" spans="1:7" ht="11.25" customHeight="1">
      <c r="A308" s="22"/>
      <c r="B308" s="42"/>
      <c r="C308" s="43">
        <v>4520</v>
      </c>
      <c r="D308" s="1" t="s">
        <v>305</v>
      </c>
      <c r="E308" s="6"/>
      <c r="F308" s="12"/>
      <c r="G308" s="12">
        <v>48</v>
      </c>
    </row>
    <row r="309" spans="1:8" s="30" customFormat="1" ht="13.5" customHeight="1">
      <c r="A309" s="27"/>
      <c r="B309" s="28" t="s">
        <v>165</v>
      </c>
      <c r="C309" s="32"/>
      <c r="D309" s="25" t="s">
        <v>166</v>
      </c>
      <c r="E309" s="5">
        <f>SUM(E310:E320)</f>
        <v>1734773</v>
      </c>
      <c r="F309" s="11">
        <v>1611610</v>
      </c>
      <c r="G309" s="11">
        <f>SUM(G310:G320)</f>
        <v>1013343</v>
      </c>
      <c r="H309" s="135"/>
    </row>
    <row r="310" spans="1:7" ht="11.25" customHeight="1">
      <c r="A310" s="22"/>
      <c r="B310" s="42"/>
      <c r="C310" s="43">
        <v>3020</v>
      </c>
      <c r="D310" s="1" t="s">
        <v>290</v>
      </c>
      <c r="E310" s="6">
        <v>18600</v>
      </c>
      <c r="F310" s="12"/>
      <c r="G310" s="12">
        <v>19223</v>
      </c>
    </row>
    <row r="311" spans="1:8" s="30" customFormat="1" ht="11.25" customHeight="1">
      <c r="A311" s="27"/>
      <c r="B311" s="28"/>
      <c r="C311" s="43">
        <v>4010</v>
      </c>
      <c r="D311" s="1" t="s">
        <v>124</v>
      </c>
      <c r="E311" s="6">
        <v>1004237</v>
      </c>
      <c r="F311" s="12"/>
      <c r="G311" s="12">
        <v>596471</v>
      </c>
      <c r="H311" s="138"/>
    </row>
    <row r="312" spans="1:8" s="30" customFormat="1" ht="11.25" customHeight="1">
      <c r="A312" s="27"/>
      <c r="B312" s="28"/>
      <c r="C312" s="43">
        <v>4040</v>
      </c>
      <c r="D312" s="1" t="s">
        <v>134</v>
      </c>
      <c r="E312" s="6">
        <v>76019</v>
      </c>
      <c r="F312" s="12"/>
      <c r="G312" s="12">
        <v>41625</v>
      </c>
      <c r="H312" s="135"/>
    </row>
    <row r="313" spans="1:8" s="30" customFormat="1" ht="11.25" customHeight="1">
      <c r="A313" s="27"/>
      <c r="B313" s="28"/>
      <c r="C313" s="43">
        <v>4110</v>
      </c>
      <c r="D313" s="1" t="s">
        <v>136</v>
      </c>
      <c r="E313" s="6">
        <v>195302</v>
      </c>
      <c r="F313" s="12"/>
      <c r="G313" s="12">
        <v>111523</v>
      </c>
      <c r="H313" s="135"/>
    </row>
    <row r="314" spans="1:8" s="30" customFormat="1" ht="11.25" customHeight="1">
      <c r="A314" s="27"/>
      <c r="B314" s="28"/>
      <c r="C314" s="43">
        <v>4120</v>
      </c>
      <c r="D314" s="1" t="s">
        <v>125</v>
      </c>
      <c r="E314" s="6">
        <v>26938</v>
      </c>
      <c r="F314" s="12"/>
      <c r="G314" s="12">
        <v>15688</v>
      </c>
      <c r="H314" s="135"/>
    </row>
    <row r="315" spans="1:7" ht="11.25" customHeight="1">
      <c r="A315" s="22"/>
      <c r="B315" s="42"/>
      <c r="C315" s="43">
        <v>4210</v>
      </c>
      <c r="D315" s="1" t="s">
        <v>87</v>
      </c>
      <c r="E315" s="6">
        <v>158561</v>
      </c>
      <c r="F315" s="12"/>
      <c r="G315" s="12">
        <v>88606</v>
      </c>
    </row>
    <row r="316" spans="1:7" ht="11.25" customHeight="1">
      <c r="A316" s="22"/>
      <c r="B316" s="42"/>
      <c r="C316" s="43">
        <v>4260</v>
      </c>
      <c r="D316" s="1" t="s">
        <v>88</v>
      </c>
      <c r="E316" s="6">
        <v>144200</v>
      </c>
      <c r="F316" s="12"/>
      <c r="G316" s="12">
        <v>80649</v>
      </c>
    </row>
    <row r="317" spans="1:7" ht="11.25" customHeight="1">
      <c r="A317" s="22"/>
      <c r="B317" s="42"/>
      <c r="C317" s="43">
        <v>4270</v>
      </c>
      <c r="D317" s="1" t="s">
        <v>89</v>
      </c>
      <c r="E317" s="6">
        <v>25000</v>
      </c>
      <c r="F317" s="12"/>
      <c r="G317" s="12">
        <v>6000</v>
      </c>
    </row>
    <row r="318" spans="1:7" ht="11.25" customHeight="1">
      <c r="A318" s="22"/>
      <c r="B318" s="42"/>
      <c r="C318" s="43">
        <v>4300</v>
      </c>
      <c r="D318" s="1" t="s">
        <v>85</v>
      </c>
      <c r="E318" s="6">
        <v>23600</v>
      </c>
      <c r="F318" s="12"/>
      <c r="G318" s="12">
        <v>21900</v>
      </c>
    </row>
    <row r="319" spans="1:7" ht="11.25" customHeight="1">
      <c r="A319" s="22"/>
      <c r="B319" s="42"/>
      <c r="C319" s="43">
        <v>4410</v>
      </c>
      <c r="D319" s="1" t="s">
        <v>135</v>
      </c>
      <c r="E319" s="6">
        <v>1200</v>
      </c>
      <c r="F319" s="12"/>
      <c r="G319" s="12">
        <v>1000</v>
      </c>
    </row>
    <row r="320" spans="1:7" ht="11.25" customHeight="1">
      <c r="A320" s="22"/>
      <c r="B320" s="42"/>
      <c r="C320" s="43">
        <v>4440</v>
      </c>
      <c r="D320" s="1" t="s">
        <v>137</v>
      </c>
      <c r="E320" s="6">
        <v>61116</v>
      </c>
      <c r="F320" s="12"/>
      <c r="G320" s="12">
        <v>30658</v>
      </c>
    </row>
    <row r="321" spans="1:8" s="30" customFormat="1" ht="12.75" customHeight="1">
      <c r="A321" s="27"/>
      <c r="B321" s="28" t="s">
        <v>17</v>
      </c>
      <c r="C321" s="32"/>
      <c r="D321" s="25" t="s">
        <v>242</v>
      </c>
      <c r="E321" s="5">
        <f>E322</f>
        <v>58668</v>
      </c>
      <c r="F321" s="11">
        <v>9651</v>
      </c>
      <c r="G321" s="11">
        <f>SUM(G322:G322)</f>
        <v>1940</v>
      </c>
      <c r="H321" s="135"/>
    </row>
    <row r="322" spans="1:7" ht="11.25">
      <c r="A322" s="22"/>
      <c r="B322" s="42"/>
      <c r="C322" s="43">
        <v>4440</v>
      </c>
      <c r="D322" s="1" t="s">
        <v>126</v>
      </c>
      <c r="E322" s="6">
        <v>58668</v>
      </c>
      <c r="F322" s="12"/>
      <c r="G322" s="12">
        <v>1940</v>
      </c>
    </row>
    <row r="323" spans="1:7" ht="12" customHeight="1">
      <c r="A323" s="22"/>
      <c r="B323" s="42"/>
      <c r="C323" s="43"/>
      <c r="D323" s="23"/>
      <c r="E323" s="6"/>
      <c r="F323" s="12"/>
      <c r="G323" s="12"/>
    </row>
    <row r="324" spans="1:8" s="65" customFormat="1" ht="19.5" customHeight="1">
      <c r="A324" s="129" t="s">
        <v>167</v>
      </c>
      <c r="B324" s="139"/>
      <c r="C324" s="131"/>
      <c r="D324" s="140" t="s">
        <v>168</v>
      </c>
      <c r="E324" s="133" t="e">
        <f>#REF!+#REF!+#REF!</f>
        <v>#REF!</v>
      </c>
      <c r="F324" s="134">
        <v>87000</v>
      </c>
      <c r="G324" s="134">
        <f>G325</f>
        <v>12000</v>
      </c>
      <c r="H324" s="135"/>
    </row>
    <row r="325" spans="1:8" s="30" customFormat="1" ht="12.75" customHeight="1">
      <c r="A325" s="27"/>
      <c r="B325" s="31" t="s">
        <v>117</v>
      </c>
      <c r="C325" s="32"/>
      <c r="D325" s="4" t="s">
        <v>118</v>
      </c>
      <c r="E325" s="5"/>
      <c r="F325" s="11"/>
      <c r="G325" s="11">
        <f>SUM(G326:G327)</f>
        <v>12000</v>
      </c>
      <c r="H325" s="135"/>
    </row>
    <row r="326" spans="1:7" ht="11.25" customHeight="1">
      <c r="A326" s="22"/>
      <c r="C326" s="43">
        <v>4210</v>
      </c>
      <c r="D326" s="1" t="s">
        <v>87</v>
      </c>
      <c r="E326" s="6"/>
      <c r="F326" s="12"/>
      <c r="G326" s="12">
        <v>4000</v>
      </c>
    </row>
    <row r="327" spans="1:7" ht="11.25" customHeight="1">
      <c r="A327" s="22"/>
      <c r="C327" s="43">
        <v>4300</v>
      </c>
      <c r="D327" s="1" t="s">
        <v>85</v>
      </c>
      <c r="E327" s="6"/>
      <c r="F327" s="12"/>
      <c r="G327" s="12">
        <v>8000</v>
      </c>
    </row>
    <row r="328" spans="1:7" ht="11.25" customHeight="1">
      <c r="A328" s="22"/>
      <c r="B328" s="31"/>
      <c r="C328" s="43"/>
      <c r="D328" s="23"/>
      <c r="E328" s="6"/>
      <c r="F328" s="12"/>
      <c r="G328" s="13"/>
    </row>
    <row r="329" spans="1:8" s="65" customFormat="1" ht="19.5" customHeight="1">
      <c r="A329" s="129" t="s">
        <v>169</v>
      </c>
      <c r="B329" s="139"/>
      <c r="C329" s="131"/>
      <c r="D329" s="140" t="s">
        <v>28</v>
      </c>
      <c r="E329" s="133">
        <f>E330</f>
        <v>40500</v>
      </c>
      <c r="F329" s="134">
        <v>44000</v>
      </c>
      <c r="G329" s="134">
        <f>G330</f>
        <v>48600</v>
      </c>
      <c r="H329" s="135"/>
    </row>
    <row r="330" spans="1:7" ht="12.75" customHeight="1">
      <c r="A330" s="22"/>
      <c r="B330" s="31" t="s">
        <v>170</v>
      </c>
      <c r="C330" s="43"/>
      <c r="D330" s="4" t="s">
        <v>176</v>
      </c>
      <c r="E330" s="5">
        <f>SUM(E331:E335)</f>
        <v>40500</v>
      </c>
      <c r="F330" s="11">
        <v>44000</v>
      </c>
      <c r="G330" s="11">
        <f>SUM(G331:G335)</f>
        <v>48600</v>
      </c>
    </row>
    <row r="331" spans="1:7" ht="11.25" customHeight="1">
      <c r="A331" s="22"/>
      <c r="B331" s="31"/>
      <c r="C331" s="43">
        <v>4170</v>
      </c>
      <c r="D331" s="3" t="s">
        <v>297</v>
      </c>
      <c r="E331" s="6"/>
      <c r="F331" s="12"/>
      <c r="G331" s="12">
        <v>14600</v>
      </c>
    </row>
    <row r="332" spans="1:7" ht="11.25" customHeight="1">
      <c r="A332" s="22"/>
      <c r="B332" s="31"/>
      <c r="C332" s="43">
        <v>4110</v>
      </c>
      <c r="D332" s="3" t="s">
        <v>136</v>
      </c>
      <c r="E332" s="6"/>
      <c r="F332" s="12"/>
      <c r="G332" s="12">
        <v>700</v>
      </c>
    </row>
    <row r="333" spans="1:7" ht="11.25" customHeight="1">
      <c r="A333" s="22"/>
      <c r="B333" s="31"/>
      <c r="C333" s="43">
        <v>4120</v>
      </c>
      <c r="D333" s="3" t="s">
        <v>125</v>
      </c>
      <c r="E333" s="6"/>
      <c r="F333" s="12"/>
      <c r="G333" s="12">
        <v>100</v>
      </c>
    </row>
    <row r="334" spans="1:7" ht="11.25" customHeight="1">
      <c r="A334" s="22"/>
      <c r="B334" s="31"/>
      <c r="C334" s="43">
        <v>4210</v>
      </c>
      <c r="D334" s="1" t="s">
        <v>87</v>
      </c>
      <c r="E334" s="6">
        <v>14500</v>
      </c>
      <c r="F334" s="12"/>
      <c r="G334" s="12">
        <v>17200</v>
      </c>
    </row>
    <row r="335" spans="1:7" ht="11.25" customHeight="1">
      <c r="A335" s="22"/>
      <c r="B335" s="31"/>
      <c r="C335" s="43">
        <v>4300</v>
      </c>
      <c r="D335" s="1" t="s">
        <v>85</v>
      </c>
      <c r="E335" s="6">
        <v>26000</v>
      </c>
      <c r="F335" s="12"/>
      <c r="G335" s="12">
        <v>16000</v>
      </c>
    </row>
    <row r="336" spans="1:7" ht="11.25" customHeight="1" thickBot="1">
      <c r="A336" s="22"/>
      <c r="C336" s="43"/>
      <c r="D336" s="23"/>
      <c r="E336" s="6"/>
      <c r="F336" s="12"/>
      <c r="G336" s="13"/>
    </row>
    <row r="337" spans="1:8" s="145" customFormat="1" ht="19.5" customHeight="1" thickBot="1">
      <c r="A337" s="141"/>
      <c r="B337" s="142"/>
      <c r="C337" s="143"/>
      <c r="D337" s="144" t="s">
        <v>31</v>
      </c>
      <c r="E337" s="93" t="e">
        <f>#REF!+E8+E14+#REF!+E41+E57+#REF!+E100+E110+E116+E207+E223+E275+E324+E329</f>
        <v>#REF!</v>
      </c>
      <c r="F337" s="36" t="e">
        <f>F8+F14+#REF!+F41+F57+F100+F110+F116+F207+F223+F275+F324+F329</f>
        <v>#REF!</v>
      </c>
      <c r="G337" s="36">
        <f>G8+G14+G35+G41+G57+G100+G110+G116+G207+G223+G261+G275+G324+G329+G46</f>
        <v>38415359</v>
      </c>
      <c r="H337" s="118"/>
    </row>
    <row r="338" spans="7:8" ht="20.25" customHeight="1">
      <c r="G338" s="26"/>
      <c r="H338" s="136"/>
    </row>
    <row r="339" spans="1:7" ht="20.25" customHeight="1">
      <c r="A339" s="70" t="s">
        <v>27</v>
      </c>
      <c r="B339" s="42"/>
      <c r="C339" s="68"/>
      <c r="D339" s="1"/>
      <c r="E339" s="1"/>
      <c r="F339" s="7"/>
      <c r="G339" s="16"/>
    </row>
    <row r="340" spans="1:7" ht="18.75" customHeight="1" thickBot="1">
      <c r="A340" s="72"/>
      <c r="B340" s="74"/>
      <c r="C340" s="121"/>
      <c r="D340" s="2"/>
      <c r="E340" s="2"/>
      <c r="F340" s="8"/>
      <c r="G340" s="17"/>
    </row>
    <row r="341" spans="1:7" ht="11.25">
      <c r="A341" s="22" t="s">
        <v>119</v>
      </c>
      <c r="B341" s="42" t="s">
        <v>120</v>
      </c>
      <c r="C341" s="43" t="s">
        <v>121</v>
      </c>
      <c r="D341" s="146" t="s">
        <v>122</v>
      </c>
      <c r="E341" s="147" t="s">
        <v>11</v>
      </c>
      <c r="F341" s="9" t="s">
        <v>19</v>
      </c>
      <c r="G341" s="9" t="s">
        <v>11</v>
      </c>
    </row>
    <row r="342" spans="1:7" ht="12" thickBot="1">
      <c r="A342" s="88"/>
      <c r="B342" s="74"/>
      <c r="C342" s="148"/>
      <c r="D342" s="2"/>
      <c r="E342" s="149" t="s">
        <v>12</v>
      </c>
      <c r="F342" s="10" t="s">
        <v>23</v>
      </c>
      <c r="G342" s="10" t="s">
        <v>306</v>
      </c>
    </row>
    <row r="343" spans="1:8" s="65" customFormat="1" ht="16.5" customHeight="1">
      <c r="A343" s="129" t="s">
        <v>69</v>
      </c>
      <c r="B343" s="130"/>
      <c r="C343" s="131"/>
      <c r="D343" s="132" t="s">
        <v>70</v>
      </c>
      <c r="E343" s="133" t="e">
        <f>#REF!</f>
        <v>#REF!</v>
      </c>
      <c r="F343" s="134" t="e">
        <f>F344+#REF!</f>
        <v>#REF!</v>
      </c>
      <c r="G343" s="134">
        <f>G344</f>
        <v>37000</v>
      </c>
      <c r="H343" s="135"/>
    </row>
    <row r="344" spans="1:8" s="30" customFormat="1" ht="12.75" customHeight="1">
      <c r="A344" s="27"/>
      <c r="B344" s="28" t="s">
        <v>13</v>
      </c>
      <c r="C344" s="32"/>
      <c r="D344" s="25" t="s">
        <v>16</v>
      </c>
      <c r="E344" s="5">
        <f>SUM(E345:E345)</f>
        <v>0</v>
      </c>
      <c r="F344" s="11">
        <v>50000</v>
      </c>
      <c r="G344" s="11">
        <f>G345</f>
        <v>37000</v>
      </c>
      <c r="H344" s="135"/>
    </row>
    <row r="345" spans="1:7" ht="11.25" customHeight="1">
      <c r="A345" s="22"/>
      <c r="B345" s="42"/>
      <c r="C345" s="43">
        <v>4300</v>
      </c>
      <c r="D345" s="1" t="s">
        <v>85</v>
      </c>
      <c r="E345" s="6"/>
      <c r="F345" s="12"/>
      <c r="G345" s="12">
        <v>37000</v>
      </c>
    </row>
    <row r="346" spans="1:7" ht="11.25" customHeight="1">
      <c r="A346" s="22"/>
      <c r="B346" s="42"/>
      <c r="C346" s="43"/>
      <c r="D346" s="23"/>
      <c r="E346" s="6"/>
      <c r="F346" s="12"/>
      <c r="G346" s="13"/>
    </row>
    <row r="347" spans="1:8" s="65" customFormat="1" ht="16.5" customHeight="1">
      <c r="A347" s="129" t="s">
        <v>50</v>
      </c>
      <c r="B347" s="130"/>
      <c r="C347" s="131"/>
      <c r="D347" s="132" t="s">
        <v>171</v>
      </c>
      <c r="E347" s="133" t="e">
        <f>E348</f>
        <v>#REF!</v>
      </c>
      <c r="F347" s="134">
        <f>F348</f>
        <v>18000</v>
      </c>
      <c r="G347" s="134">
        <f>G348</f>
        <v>19000</v>
      </c>
      <c r="H347" s="135"/>
    </row>
    <row r="348" spans="1:8" s="30" customFormat="1" ht="12.75" customHeight="1">
      <c r="A348" s="27"/>
      <c r="B348" s="28" t="s">
        <v>51</v>
      </c>
      <c r="C348" s="32"/>
      <c r="D348" s="25" t="s">
        <v>132</v>
      </c>
      <c r="E348" s="5" t="e">
        <f>#REF!+E349</f>
        <v>#REF!</v>
      </c>
      <c r="F348" s="11">
        <v>18000</v>
      </c>
      <c r="G348" s="11">
        <f>SUM(G349:G349)</f>
        <v>19000</v>
      </c>
      <c r="H348" s="135"/>
    </row>
    <row r="349" spans="1:7" ht="11.25" customHeight="1">
      <c r="A349" s="22"/>
      <c r="B349" s="42"/>
      <c r="C349" s="43">
        <v>4300</v>
      </c>
      <c r="D349" s="1" t="s">
        <v>85</v>
      </c>
      <c r="E349" s="6">
        <v>27000</v>
      </c>
      <c r="F349" s="12"/>
      <c r="G349" s="12">
        <v>19000</v>
      </c>
    </row>
    <row r="350" spans="1:7" ht="11.25" customHeight="1">
      <c r="A350" s="22"/>
      <c r="B350" s="42"/>
      <c r="C350" s="43"/>
      <c r="D350" s="1"/>
      <c r="E350" s="6"/>
      <c r="F350" s="12"/>
      <c r="G350" s="13"/>
    </row>
    <row r="351" spans="1:8" s="65" customFormat="1" ht="16.5" customHeight="1">
      <c r="A351" s="129" t="s">
        <v>71</v>
      </c>
      <c r="B351" s="130"/>
      <c r="C351" s="131"/>
      <c r="D351" s="132" t="s">
        <v>72</v>
      </c>
      <c r="E351" s="133" t="e">
        <f>E352+E357+E359+E361</f>
        <v>#REF!</v>
      </c>
      <c r="F351" s="134">
        <f>F352+F357+F359+F361</f>
        <v>264000</v>
      </c>
      <c r="G351" s="134">
        <f>G352+G357+G359+G361</f>
        <v>427000</v>
      </c>
      <c r="H351" s="135"/>
    </row>
    <row r="352" spans="1:8" s="30" customFormat="1" ht="12.75" customHeight="1">
      <c r="A352" s="27"/>
      <c r="B352" s="28" t="s">
        <v>73</v>
      </c>
      <c r="C352" s="32"/>
      <c r="D352" s="25" t="s">
        <v>74</v>
      </c>
      <c r="E352" s="5">
        <f>SUM(E353:E356)</f>
        <v>103000</v>
      </c>
      <c r="F352" s="11">
        <v>113000</v>
      </c>
      <c r="G352" s="11">
        <f>SUM(G353:G356)</f>
        <v>125000</v>
      </c>
      <c r="H352" s="135"/>
    </row>
    <row r="353" spans="1:7" ht="11.25" customHeight="1">
      <c r="A353" s="22"/>
      <c r="B353" s="42"/>
      <c r="C353" s="43">
        <v>4010</v>
      </c>
      <c r="D353" s="1" t="s">
        <v>124</v>
      </c>
      <c r="E353" s="6">
        <v>76659</v>
      </c>
      <c r="F353" s="12"/>
      <c r="G353" s="12">
        <v>94051</v>
      </c>
    </row>
    <row r="354" spans="1:7" ht="11.25" customHeight="1">
      <c r="A354" s="22"/>
      <c r="B354" s="42"/>
      <c r="C354" s="43">
        <v>4040</v>
      </c>
      <c r="D354" s="1" t="s">
        <v>134</v>
      </c>
      <c r="E354" s="6">
        <v>7741</v>
      </c>
      <c r="F354" s="12"/>
      <c r="G354" s="12">
        <v>9849</v>
      </c>
    </row>
    <row r="355" spans="1:7" ht="11.25" customHeight="1">
      <c r="A355" s="22"/>
      <c r="B355" s="42"/>
      <c r="C355" s="43">
        <v>4110</v>
      </c>
      <c r="D355" s="1" t="s">
        <v>136</v>
      </c>
      <c r="E355" s="6">
        <v>16400</v>
      </c>
      <c r="F355" s="12"/>
      <c r="G355" s="12">
        <v>18742</v>
      </c>
    </row>
    <row r="356" spans="1:7" ht="11.25" customHeight="1">
      <c r="A356" s="22"/>
      <c r="B356" s="42"/>
      <c r="C356" s="43">
        <v>4120</v>
      </c>
      <c r="D356" s="1" t="s">
        <v>125</v>
      </c>
      <c r="E356" s="6">
        <v>2200</v>
      </c>
      <c r="F356" s="12"/>
      <c r="G356" s="12">
        <v>2358</v>
      </c>
    </row>
    <row r="357" spans="1:8" s="30" customFormat="1" ht="12.75" customHeight="1">
      <c r="A357" s="27"/>
      <c r="B357" s="28" t="s">
        <v>75</v>
      </c>
      <c r="C357" s="32"/>
      <c r="D357" s="25" t="s">
        <v>123</v>
      </c>
      <c r="E357" s="5">
        <f>E358</f>
        <v>20000</v>
      </c>
      <c r="F357" s="11">
        <v>40000</v>
      </c>
      <c r="G357" s="11">
        <f>G358</f>
        <v>120000</v>
      </c>
      <c r="H357" s="135"/>
    </row>
    <row r="358" spans="1:7" ht="11.25" customHeight="1">
      <c r="A358" s="22"/>
      <c r="B358" s="42"/>
      <c r="C358" s="43">
        <v>4300</v>
      </c>
      <c r="D358" s="1" t="s">
        <v>85</v>
      </c>
      <c r="E358" s="6">
        <v>20000</v>
      </c>
      <c r="F358" s="12"/>
      <c r="G358" s="12">
        <v>120000</v>
      </c>
    </row>
    <row r="359" spans="1:8" s="30" customFormat="1" ht="12.75" customHeight="1">
      <c r="A359" s="27"/>
      <c r="B359" s="28" t="s">
        <v>76</v>
      </c>
      <c r="C359" s="32"/>
      <c r="D359" s="25" t="s">
        <v>32</v>
      </c>
      <c r="E359" s="5" t="e">
        <f>#REF!</f>
        <v>#REF!</v>
      </c>
      <c r="F359" s="11">
        <v>30000</v>
      </c>
      <c r="G359" s="11">
        <f>SUM(G360:G360)</f>
        <v>26000</v>
      </c>
      <c r="H359" s="135"/>
    </row>
    <row r="360" spans="1:7" ht="11.25" customHeight="1">
      <c r="A360" s="22"/>
      <c r="B360" s="42"/>
      <c r="C360" s="43">
        <v>4300</v>
      </c>
      <c r="D360" s="1" t="s">
        <v>85</v>
      </c>
      <c r="E360" s="6"/>
      <c r="F360" s="12"/>
      <c r="G360" s="12">
        <v>26000</v>
      </c>
    </row>
    <row r="361" spans="1:8" s="30" customFormat="1" ht="12.75" customHeight="1">
      <c r="A361" s="27"/>
      <c r="B361" s="28" t="s">
        <v>77</v>
      </c>
      <c r="C361" s="32"/>
      <c r="D361" s="25" t="s">
        <v>78</v>
      </c>
      <c r="E361" s="5">
        <f>SUM(E362:E370)</f>
        <v>80400</v>
      </c>
      <c r="F361" s="11">
        <v>81000</v>
      </c>
      <c r="G361" s="11">
        <f>SUM(G362:G370)</f>
        <v>156000</v>
      </c>
      <c r="H361" s="135"/>
    </row>
    <row r="362" spans="1:8" ht="11.25" customHeight="1">
      <c r="A362" s="22"/>
      <c r="B362" s="42"/>
      <c r="C362" s="43">
        <v>4010</v>
      </c>
      <c r="D362" s="1" t="s">
        <v>124</v>
      </c>
      <c r="E362" s="6">
        <v>53724</v>
      </c>
      <c r="F362" s="12"/>
      <c r="G362" s="12">
        <v>57455</v>
      </c>
      <c r="H362" s="136"/>
    </row>
    <row r="363" spans="1:7" ht="11.25" customHeight="1">
      <c r="A363" s="22"/>
      <c r="B363" s="42"/>
      <c r="C363" s="43">
        <v>4020</v>
      </c>
      <c r="D363" s="45" t="s">
        <v>5</v>
      </c>
      <c r="E363" s="6"/>
      <c r="F363" s="12"/>
      <c r="G363" s="12">
        <v>40064</v>
      </c>
    </row>
    <row r="364" spans="1:7" ht="11.25" customHeight="1">
      <c r="A364" s="22"/>
      <c r="B364" s="42"/>
      <c r="C364" s="43">
        <v>4040</v>
      </c>
      <c r="D364" s="1" t="s">
        <v>134</v>
      </c>
      <c r="E364" s="6">
        <v>4676</v>
      </c>
      <c r="F364" s="12"/>
      <c r="G364" s="12">
        <v>6784</v>
      </c>
    </row>
    <row r="365" spans="1:7" ht="11.25" customHeight="1">
      <c r="A365" s="22"/>
      <c r="B365" s="42"/>
      <c r="C365" s="43">
        <v>4110</v>
      </c>
      <c r="D365" s="1" t="s">
        <v>136</v>
      </c>
      <c r="E365" s="6">
        <v>10800</v>
      </c>
      <c r="F365" s="12"/>
      <c r="G365" s="12">
        <v>18972</v>
      </c>
    </row>
    <row r="366" spans="1:7" ht="11.25" customHeight="1">
      <c r="A366" s="22"/>
      <c r="B366" s="42"/>
      <c r="C366" s="43">
        <v>4120</v>
      </c>
      <c r="D366" s="1" t="s">
        <v>125</v>
      </c>
      <c r="E366" s="6">
        <v>1400</v>
      </c>
      <c r="F366" s="12"/>
      <c r="G366" s="12">
        <v>2555</v>
      </c>
    </row>
    <row r="367" spans="1:7" ht="11.25" customHeight="1">
      <c r="A367" s="22"/>
      <c r="B367" s="42"/>
      <c r="C367" s="43">
        <v>4210</v>
      </c>
      <c r="D367" s="1" t="s">
        <v>87</v>
      </c>
      <c r="E367" s="6">
        <v>2800</v>
      </c>
      <c r="F367" s="12"/>
      <c r="G367" s="12">
        <v>5670</v>
      </c>
    </row>
    <row r="368" spans="1:7" ht="11.25" customHeight="1">
      <c r="A368" s="22"/>
      <c r="B368" s="42"/>
      <c r="C368" s="43">
        <v>4300</v>
      </c>
      <c r="D368" s="1" t="s">
        <v>85</v>
      </c>
      <c r="E368" s="6">
        <v>2290</v>
      </c>
      <c r="F368" s="12"/>
      <c r="G368" s="12">
        <v>15000</v>
      </c>
    </row>
    <row r="369" spans="1:7" ht="11.25" customHeight="1">
      <c r="A369" s="22"/>
      <c r="B369" s="42"/>
      <c r="C369" s="43">
        <v>4410</v>
      </c>
      <c r="D369" s="1" t="s">
        <v>135</v>
      </c>
      <c r="E369" s="6">
        <v>3800</v>
      </c>
      <c r="F369" s="12"/>
      <c r="G369" s="12">
        <v>6000</v>
      </c>
    </row>
    <row r="370" spans="1:7" ht="11.25" customHeight="1">
      <c r="A370" s="22"/>
      <c r="B370" s="42"/>
      <c r="C370" s="43">
        <v>4440</v>
      </c>
      <c r="D370" s="1" t="s">
        <v>126</v>
      </c>
      <c r="E370" s="6">
        <v>910</v>
      </c>
      <c r="F370" s="12"/>
      <c r="G370" s="12">
        <v>3500</v>
      </c>
    </row>
    <row r="371" spans="1:7" ht="11.25" customHeight="1">
      <c r="A371" s="22"/>
      <c r="B371" s="42"/>
      <c r="C371" s="43"/>
      <c r="D371" s="1"/>
      <c r="E371" s="6"/>
      <c r="F371" s="12"/>
      <c r="G371" s="13"/>
    </row>
    <row r="372" spans="1:8" s="65" customFormat="1" ht="16.5" customHeight="1">
      <c r="A372" s="129" t="s">
        <v>52</v>
      </c>
      <c r="B372" s="130"/>
      <c r="C372" s="131"/>
      <c r="D372" s="132" t="s">
        <v>53</v>
      </c>
      <c r="E372" s="133">
        <f>E373+E378</f>
        <v>179811</v>
      </c>
      <c r="F372" s="134">
        <f>F373+F378</f>
        <v>199600</v>
      </c>
      <c r="G372" s="134">
        <f>G373+G378</f>
        <v>210500</v>
      </c>
      <c r="H372" s="135"/>
    </row>
    <row r="373" spans="1:8" s="30" customFormat="1" ht="12.75" customHeight="1">
      <c r="A373" s="27"/>
      <c r="B373" s="28" t="s">
        <v>54</v>
      </c>
      <c r="C373" s="32"/>
      <c r="D373" s="25" t="s">
        <v>144</v>
      </c>
      <c r="E373" s="5">
        <f>SUM(E374:E377)</f>
        <v>168136</v>
      </c>
      <c r="F373" s="11">
        <v>173600</v>
      </c>
      <c r="G373" s="11">
        <f>SUM(G374:G377)</f>
        <v>190500</v>
      </c>
      <c r="H373" s="135"/>
    </row>
    <row r="374" spans="1:7" ht="11.25" customHeight="1">
      <c r="A374" s="22"/>
      <c r="B374" s="42"/>
      <c r="C374" s="43">
        <v>4010</v>
      </c>
      <c r="D374" s="1" t="s">
        <v>124</v>
      </c>
      <c r="E374" s="6">
        <v>127621</v>
      </c>
      <c r="F374" s="12"/>
      <c r="G374" s="12">
        <v>144826</v>
      </c>
    </row>
    <row r="375" spans="1:7" ht="11.25" customHeight="1">
      <c r="A375" s="22"/>
      <c r="B375" s="42"/>
      <c r="C375" s="43">
        <v>4040</v>
      </c>
      <c r="D375" s="1" t="s">
        <v>134</v>
      </c>
      <c r="E375" s="6">
        <v>11915</v>
      </c>
      <c r="F375" s="12"/>
      <c r="G375" s="12">
        <v>13244</v>
      </c>
    </row>
    <row r="376" spans="1:7" ht="11.25" customHeight="1">
      <c r="A376" s="22"/>
      <c r="B376" s="42"/>
      <c r="C376" s="43">
        <v>4110</v>
      </c>
      <c r="D376" s="1" t="s">
        <v>136</v>
      </c>
      <c r="E376" s="6">
        <v>25000</v>
      </c>
      <c r="F376" s="12"/>
      <c r="G376" s="12">
        <v>28748</v>
      </c>
    </row>
    <row r="377" spans="1:7" ht="11.25" customHeight="1">
      <c r="A377" s="22"/>
      <c r="B377" s="42"/>
      <c r="C377" s="43">
        <v>4120</v>
      </c>
      <c r="D377" s="1" t="s">
        <v>125</v>
      </c>
      <c r="E377" s="6">
        <v>3600</v>
      </c>
      <c r="F377" s="12"/>
      <c r="G377" s="12">
        <v>3682</v>
      </c>
    </row>
    <row r="378" spans="1:8" s="30" customFormat="1" ht="12.75" customHeight="1">
      <c r="A378" s="27"/>
      <c r="B378" s="28" t="s">
        <v>79</v>
      </c>
      <c r="C378" s="32"/>
      <c r="D378" s="25" t="s">
        <v>145</v>
      </c>
      <c r="E378" s="5">
        <f>SUM(E379:E381)</f>
        <v>11675</v>
      </c>
      <c r="F378" s="11">
        <v>26000</v>
      </c>
      <c r="G378" s="11">
        <f>SUM(G379:G382)</f>
        <v>20000</v>
      </c>
      <c r="H378" s="135"/>
    </row>
    <row r="379" spans="1:8" ht="11.25" customHeight="1">
      <c r="A379" s="22"/>
      <c r="B379" s="42"/>
      <c r="C379" s="43">
        <v>4010</v>
      </c>
      <c r="D379" s="1" t="s">
        <v>124</v>
      </c>
      <c r="E379" s="6">
        <v>8630</v>
      </c>
      <c r="F379" s="12"/>
      <c r="G379" s="12">
        <v>13400</v>
      </c>
      <c r="H379" s="136"/>
    </row>
    <row r="380" spans="1:7" ht="11.25" customHeight="1">
      <c r="A380" s="22"/>
      <c r="B380" s="42"/>
      <c r="C380" s="43">
        <v>4110</v>
      </c>
      <c r="D380" s="1" t="s">
        <v>136</v>
      </c>
      <c r="E380" s="6">
        <v>2678</v>
      </c>
      <c r="F380" s="12"/>
      <c r="G380" s="12">
        <v>4250</v>
      </c>
    </row>
    <row r="381" spans="1:7" ht="11.25" customHeight="1">
      <c r="A381" s="22"/>
      <c r="B381" s="42"/>
      <c r="C381" s="43">
        <v>4120</v>
      </c>
      <c r="D381" s="1" t="s">
        <v>125</v>
      </c>
      <c r="E381" s="6">
        <v>367</v>
      </c>
      <c r="F381" s="12"/>
      <c r="G381" s="12">
        <v>750</v>
      </c>
    </row>
    <row r="382" spans="1:7" ht="11.25" customHeight="1">
      <c r="A382" s="22"/>
      <c r="B382" s="42"/>
      <c r="C382" s="43">
        <v>4300</v>
      </c>
      <c r="D382" s="1" t="s">
        <v>85</v>
      </c>
      <c r="E382" s="6"/>
      <c r="F382" s="12"/>
      <c r="G382" s="12">
        <v>1600</v>
      </c>
    </row>
    <row r="383" spans="1:7" ht="11.25" customHeight="1">
      <c r="A383" s="22"/>
      <c r="B383" s="42"/>
      <c r="C383" s="43"/>
      <c r="D383" s="1"/>
      <c r="E383" s="6"/>
      <c r="F383" s="12"/>
      <c r="G383" s="12"/>
    </row>
    <row r="384" spans="1:8" s="65" customFormat="1" ht="16.5" customHeight="1">
      <c r="A384" s="129" t="s">
        <v>280</v>
      </c>
      <c r="B384" s="130"/>
      <c r="C384" s="131"/>
      <c r="D384" s="132" t="s">
        <v>281</v>
      </c>
      <c r="E384" s="133" t="e">
        <f>E385+E390</f>
        <v>#REF!</v>
      </c>
      <c r="F384" s="134">
        <f>F385+F390</f>
        <v>2944600</v>
      </c>
      <c r="G384" s="134">
        <f>G385</f>
        <v>715</v>
      </c>
      <c r="H384" s="135"/>
    </row>
    <row r="385" spans="1:8" s="30" customFormat="1" ht="12.75" customHeight="1">
      <c r="A385" s="27"/>
      <c r="B385" s="28" t="s">
        <v>282</v>
      </c>
      <c r="C385" s="32"/>
      <c r="D385" s="25" t="s">
        <v>283</v>
      </c>
      <c r="E385" s="5" t="e">
        <f>SUM(E387:E389)</f>
        <v>#REF!</v>
      </c>
      <c r="F385" s="11">
        <v>173600</v>
      </c>
      <c r="G385" s="11">
        <f>SUM(G386:G387)</f>
        <v>715</v>
      </c>
      <c r="H385" s="135"/>
    </row>
    <row r="386" spans="1:8" s="30" customFormat="1" ht="12.75" customHeight="1">
      <c r="A386" s="27"/>
      <c r="B386" s="28"/>
      <c r="C386" s="43">
        <v>4210</v>
      </c>
      <c r="D386" s="1" t="s">
        <v>87</v>
      </c>
      <c r="E386" s="6"/>
      <c r="F386" s="12"/>
      <c r="G386" s="12">
        <v>115</v>
      </c>
      <c r="H386" s="135"/>
    </row>
    <row r="387" spans="1:7" ht="11.25" customHeight="1">
      <c r="A387" s="22"/>
      <c r="B387" s="42"/>
      <c r="C387" s="43">
        <v>4300</v>
      </c>
      <c r="D387" s="1" t="s">
        <v>85</v>
      </c>
      <c r="E387" s="6">
        <v>127621</v>
      </c>
      <c r="F387" s="12"/>
      <c r="G387" s="12">
        <v>600</v>
      </c>
    </row>
    <row r="388" spans="1:7" ht="11.25" customHeight="1">
      <c r="A388" s="22"/>
      <c r="B388" s="42"/>
      <c r="C388" s="43"/>
      <c r="D388" s="23"/>
      <c r="E388" s="6"/>
      <c r="F388" s="12"/>
      <c r="G388" s="12"/>
    </row>
    <row r="389" spans="1:8" s="65" customFormat="1" ht="16.5" customHeight="1">
      <c r="A389" s="129" t="s">
        <v>80</v>
      </c>
      <c r="B389" s="130"/>
      <c r="C389" s="131"/>
      <c r="D389" s="132" t="s">
        <v>178</v>
      </c>
      <c r="E389" s="133" t="e">
        <f>#REF!+E390</f>
        <v>#REF!</v>
      </c>
      <c r="F389" s="134" t="e">
        <f>#REF!+F390</f>
        <v>#REF!</v>
      </c>
      <c r="G389" s="134">
        <f>G390+G413</f>
        <v>3394700</v>
      </c>
      <c r="H389" s="135"/>
    </row>
    <row r="390" spans="1:8" s="30" customFormat="1" ht="12.75" customHeight="1">
      <c r="A390" s="27"/>
      <c r="B390" s="28" t="s">
        <v>81</v>
      </c>
      <c r="C390" s="32"/>
      <c r="D390" s="25" t="s">
        <v>172</v>
      </c>
      <c r="E390" s="5">
        <f>SUM(E391:E412)</f>
        <v>2619489</v>
      </c>
      <c r="F390" s="11">
        <v>2771000</v>
      </c>
      <c r="G390" s="11">
        <f>SUM(G391:G412)</f>
        <v>3373000</v>
      </c>
      <c r="H390" s="150"/>
    </row>
    <row r="391" spans="1:8" ht="11.25" customHeight="1">
      <c r="A391" s="22"/>
      <c r="B391" s="42"/>
      <c r="C391" s="43">
        <v>3070</v>
      </c>
      <c r="D391" s="1" t="s">
        <v>307</v>
      </c>
      <c r="E391" s="6">
        <v>355620</v>
      </c>
      <c r="F391" s="12"/>
      <c r="G391" s="12">
        <v>248000</v>
      </c>
      <c r="H391" s="151"/>
    </row>
    <row r="392" spans="1:8" ht="11.25" customHeight="1">
      <c r="A392" s="22"/>
      <c r="B392" s="42"/>
      <c r="C392" s="43"/>
      <c r="D392" s="1" t="s">
        <v>308</v>
      </c>
      <c r="E392" s="6"/>
      <c r="F392" s="12"/>
      <c r="G392" s="12"/>
      <c r="H392" s="151"/>
    </row>
    <row r="393" spans="1:8" ht="11.25" customHeight="1">
      <c r="A393" s="22"/>
      <c r="B393" s="42"/>
      <c r="C393" s="43">
        <v>4020</v>
      </c>
      <c r="D393" s="1" t="s">
        <v>5</v>
      </c>
      <c r="E393" s="6">
        <v>17164</v>
      </c>
      <c r="F393" s="12"/>
      <c r="G393" s="12">
        <v>21328</v>
      </c>
      <c r="H393" s="136"/>
    </row>
    <row r="394" spans="1:7" ht="11.25" customHeight="1">
      <c r="A394" s="22"/>
      <c r="B394" s="42"/>
      <c r="C394" s="43">
        <v>4050</v>
      </c>
      <c r="D394" s="1" t="s">
        <v>6</v>
      </c>
      <c r="E394" s="6">
        <v>1931922</v>
      </c>
      <c r="F394" s="12"/>
      <c r="G394" s="12">
        <v>2203000</v>
      </c>
    </row>
    <row r="395" spans="1:7" ht="11.25" customHeight="1">
      <c r="A395" s="22"/>
      <c r="B395" s="42"/>
      <c r="C395" s="43">
        <v>4110</v>
      </c>
      <c r="D395" s="1" t="s">
        <v>136</v>
      </c>
      <c r="E395" s="6">
        <v>36685</v>
      </c>
      <c r="F395" s="12"/>
      <c r="G395" s="12">
        <v>3500</v>
      </c>
    </row>
    <row r="396" spans="1:7" ht="11.25" customHeight="1">
      <c r="A396" s="22"/>
      <c r="B396" s="42"/>
      <c r="C396" s="43">
        <v>4120</v>
      </c>
      <c r="D396" s="1" t="s">
        <v>125</v>
      </c>
      <c r="E396" s="6">
        <v>5824</v>
      </c>
      <c r="F396" s="12"/>
      <c r="G396" s="12">
        <v>500</v>
      </c>
    </row>
    <row r="397" spans="1:7" ht="11.25" customHeight="1">
      <c r="A397" s="22"/>
      <c r="B397" s="42"/>
      <c r="C397" s="43">
        <v>4180</v>
      </c>
      <c r="D397" s="1" t="s">
        <v>309</v>
      </c>
      <c r="E397" s="6"/>
      <c r="F397" s="12"/>
      <c r="G397" s="12">
        <v>176000</v>
      </c>
    </row>
    <row r="398" spans="1:7" ht="11.25" customHeight="1">
      <c r="A398" s="22"/>
      <c r="B398" s="42"/>
      <c r="C398" s="43">
        <v>4210</v>
      </c>
      <c r="D398" s="1" t="s">
        <v>87</v>
      </c>
      <c r="E398" s="6">
        <v>106163</v>
      </c>
      <c r="F398" s="12"/>
      <c r="G398" s="12">
        <v>155000</v>
      </c>
    </row>
    <row r="399" spans="1:7" ht="11.25" customHeight="1">
      <c r="A399" s="22"/>
      <c r="B399" s="42"/>
      <c r="C399" s="43">
        <v>4220</v>
      </c>
      <c r="D399" s="1" t="s">
        <v>163</v>
      </c>
      <c r="E399" s="6">
        <v>2000</v>
      </c>
      <c r="F399" s="12"/>
      <c r="G399" s="12">
        <v>1000</v>
      </c>
    </row>
    <row r="400" spans="1:7" ht="11.25" customHeight="1">
      <c r="A400" s="22"/>
      <c r="B400" s="42"/>
      <c r="C400" s="43">
        <v>4230</v>
      </c>
      <c r="D400" s="1" t="s">
        <v>156</v>
      </c>
      <c r="E400" s="6">
        <v>500</v>
      </c>
      <c r="F400" s="12"/>
      <c r="G400" s="12">
        <v>500</v>
      </c>
    </row>
    <row r="401" spans="1:7" ht="11.25" customHeight="1">
      <c r="A401" s="22"/>
      <c r="B401" s="42"/>
      <c r="C401" s="43">
        <v>4250</v>
      </c>
      <c r="D401" s="1" t="s">
        <v>9</v>
      </c>
      <c r="E401" s="6">
        <v>12000</v>
      </c>
      <c r="F401" s="12"/>
      <c r="G401" s="12">
        <v>15000</v>
      </c>
    </row>
    <row r="402" spans="1:7" ht="11.25" customHeight="1">
      <c r="A402" s="22"/>
      <c r="B402" s="42"/>
      <c r="C402" s="43">
        <v>4260</v>
      </c>
      <c r="D402" s="1" t="s">
        <v>88</v>
      </c>
      <c r="E402" s="6">
        <v>43000</v>
      </c>
      <c r="F402" s="12"/>
      <c r="G402" s="12">
        <v>44000</v>
      </c>
    </row>
    <row r="403" spans="1:7" ht="11.25" customHeight="1">
      <c r="A403" s="22"/>
      <c r="B403" s="42"/>
      <c r="C403" s="43">
        <v>4270</v>
      </c>
      <c r="D403" s="1" t="s">
        <v>89</v>
      </c>
      <c r="E403" s="6">
        <v>28453</v>
      </c>
      <c r="F403" s="12"/>
      <c r="G403" s="12">
        <v>31700</v>
      </c>
    </row>
    <row r="404" spans="1:7" ht="11.25" customHeight="1">
      <c r="A404" s="22"/>
      <c r="B404" s="42"/>
      <c r="C404" s="43">
        <v>4280</v>
      </c>
      <c r="D404" s="1" t="s">
        <v>150</v>
      </c>
      <c r="E404" s="6"/>
      <c r="F404" s="12"/>
      <c r="G404" s="12">
        <v>19280</v>
      </c>
    </row>
    <row r="405" spans="1:7" ht="11.25" customHeight="1">
      <c r="A405" s="22"/>
      <c r="B405" s="42"/>
      <c r="C405" s="43">
        <v>4300</v>
      </c>
      <c r="D405" s="1" t="s">
        <v>85</v>
      </c>
      <c r="E405" s="6">
        <v>64000</v>
      </c>
      <c r="F405" s="12"/>
      <c r="G405" s="12">
        <v>426072</v>
      </c>
    </row>
    <row r="406" spans="1:7" ht="11.25" customHeight="1">
      <c r="A406" s="22"/>
      <c r="B406" s="42"/>
      <c r="C406" s="43">
        <v>4410</v>
      </c>
      <c r="D406" s="1" t="s">
        <v>135</v>
      </c>
      <c r="E406" s="6">
        <v>4100</v>
      </c>
      <c r="F406" s="12"/>
      <c r="G406" s="12">
        <v>3000</v>
      </c>
    </row>
    <row r="407" spans="1:7" ht="11.25" customHeight="1">
      <c r="A407" s="22"/>
      <c r="B407" s="42"/>
      <c r="C407" s="43">
        <v>4420</v>
      </c>
      <c r="D407" s="1" t="s">
        <v>140</v>
      </c>
      <c r="E407" s="6"/>
      <c r="F407" s="12"/>
      <c r="G407" s="12">
        <v>500</v>
      </c>
    </row>
    <row r="408" spans="1:7" ht="11.25" customHeight="1">
      <c r="A408" s="22"/>
      <c r="B408" s="42"/>
      <c r="C408" s="43">
        <v>4430</v>
      </c>
      <c r="D408" s="1" t="s">
        <v>130</v>
      </c>
      <c r="E408" s="6">
        <v>8900</v>
      </c>
      <c r="F408" s="12"/>
      <c r="G408" s="12">
        <v>6500</v>
      </c>
    </row>
    <row r="409" spans="1:7" ht="11.25" customHeight="1">
      <c r="A409" s="22"/>
      <c r="B409" s="42"/>
      <c r="C409" s="43">
        <v>4440</v>
      </c>
      <c r="D409" s="1" t="s">
        <v>137</v>
      </c>
      <c r="E409" s="6">
        <v>621</v>
      </c>
      <c r="F409" s="12"/>
      <c r="G409" s="12">
        <v>720</v>
      </c>
    </row>
    <row r="410" spans="1:7" ht="11.25" customHeight="1">
      <c r="A410" s="22"/>
      <c r="B410" s="42"/>
      <c r="C410" s="43">
        <v>4480</v>
      </c>
      <c r="D410" s="1" t="s">
        <v>7</v>
      </c>
      <c r="E410" s="6"/>
      <c r="F410" s="12"/>
      <c r="G410" s="12">
        <v>15000</v>
      </c>
    </row>
    <row r="411" spans="1:7" ht="11.25" customHeight="1">
      <c r="A411" s="22"/>
      <c r="B411" s="42"/>
      <c r="C411" s="43">
        <v>4500</v>
      </c>
      <c r="D411" s="1" t="s">
        <v>4</v>
      </c>
      <c r="E411" s="6">
        <v>637</v>
      </c>
      <c r="F411" s="12"/>
      <c r="G411" s="12">
        <v>2000</v>
      </c>
    </row>
    <row r="412" spans="1:7" ht="11.25" customHeight="1">
      <c r="A412" s="22"/>
      <c r="B412" s="42"/>
      <c r="C412" s="43">
        <v>4510</v>
      </c>
      <c r="D412" s="1" t="s">
        <v>8</v>
      </c>
      <c r="E412" s="6">
        <v>1900</v>
      </c>
      <c r="F412" s="12"/>
      <c r="G412" s="12">
        <v>400</v>
      </c>
    </row>
    <row r="413" spans="1:8" s="30" customFormat="1" ht="12.75" customHeight="1">
      <c r="A413" s="27"/>
      <c r="B413" s="28" t="s">
        <v>105</v>
      </c>
      <c r="C413" s="32"/>
      <c r="D413" s="25" t="s">
        <v>106</v>
      </c>
      <c r="E413" s="5"/>
      <c r="F413" s="11"/>
      <c r="G413" s="11">
        <f>SUM(G414:G418)</f>
        <v>21700</v>
      </c>
      <c r="H413" s="135"/>
    </row>
    <row r="414" spans="1:7" ht="11.25" customHeight="1">
      <c r="A414" s="22"/>
      <c r="B414" s="42"/>
      <c r="C414" s="43">
        <v>4210</v>
      </c>
      <c r="D414" s="1" t="s">
        <v>87</v>
      </c>
      <c r="E414" s="6"/>
      <c r="F414" s="12"/>
      <c r="G414" s="12">
        <v>8100</v>
      </c>
    </row>
    <row r="415" spans="1:7" ht="11.25" customHeight="1">
      <c r="A415" s="22"/>
      <c r="B415" s="42"/>
      <c r="C415" s="43">
        <v>4270</v>
      </c>
      <c r="D415" s="1" t="s">
        <v>89</v>
      </c>
      <c r="E415" s="6"/>
      <c r="F415" s="12"/>
      <c r="G415" s="12">
        <v>7700</v>
      </c>
    </row>
    <row r="416" spans="1:7" ht="11.25" customHeight="1">
      <c r="A416" s="22"/>
      <c r="B416" s="42"/>
      <c r="C416" s="43">
        <v>4300</v>
      </c>
      <c r="D416" s="1" t="s">
        <v>85</v>
      </c>
      <c r="E416" s="6"/>
      <c r="F416" s="12"/>
      <c r="G416" s="12">
        <v>700</v>
      </c>
    </row>
    <row r="417" spans="1:7" ht="11.25" customHeight="1">
      <c r="A417" s="22"/>
      <c r="B417" s="42"/>
      <c r="C417" s="43">
        <v>4410</v>
      </c>
      <c r="D417" s="1" t="s">
        <v>135</v>
      </c>
      <c r="E417" s="6"/>
      <c r="F417" s="12"/>
      <c r="G417" s="12">
        <v>200</v>
      </c>
    </row>
    <row r="418" spans="1:7" ht="11.25" customHeight="1">
      <c r="A418" s="22"/>
      <c r="B418" s="42"/>
      <c r="C418" s="43">
        <v>6060</v>
      </c>
      <c r="D418" s="1" t="s">
        <v>95</v>
      </c>
      <c r="E418" s="6"/>
      <c r="F418" s="12"/>
      <c r="G418" s="12">
        <v>5000</v>
      </c>
    </row>
    <row r="419" spans="1:7" ht="11.25" customHeight="1">
      <c r="A419" s="22"/>
      <c r="B419" s="42"/>
      <c r="C419" s="43"/>
      <c r="D419" s="23"/>
      <c r="E419" s="6"/>
      <c r="F419" s="12"/>
      <c r="G419" s="13"/>
    </row>
    <row r="420" spans="1:8" s="65" customFormat="1" ht="16.5" customHeight="1">
      <c r="A420" s="129" t="s">
        <v>82</v>
      </c>
      <c r="B420" s="130"/>
      <c r="C420" s="131"/>
      <c r="D420" s="132" t="s">
        <v>142</v>
      </c>
      <c r="E420" s="133" t="e">
        <f>#REF!+E421</f>
        <v>#REF!</v>
      </c>
      <c r="F420" s="134">
        <f>F421</f>
        <v>794000</v>
      </c>
      <c r="G420" s="134">
        <f>G421</f>
        <v>1376360</v>
      </c>
      <c r="H420" s="135"/>
    </row>
    <row r="421" spans="1:8" s="30" customFormat="1" ht="12.75" customHeight="1">
      <c r="A421" s="27"/>
      <c r="B421" s="28" t="s">
        <v>83</v>
      </c>
      <c r="C421" s="32"/>
      <c r="D421" s="25" t="s">
        <v>245</v>
      </c>
      <c r="E421" s="5">
        <f>SUM(E423:E423)</f>
        <v>1984612</v>
      </c>
      <c r="F421" s="11">
        <v>794000</v>
      </c>
      <c r="G421" s="11">
        <f>G423+G424</f>
        <v>1376360</v>
      </c>
      <c r="H421" s="135"/>
    </row>
    <row r="422" spans="1:7" ht="12.75" customHeight="1">
      <c r="A422" s="22"/>
      <c r="B422" s="42"/>
      <c r="C422" s="43"/>
      <c r="D422" s="25" t="s">
        <v>3</v>
      </c>
      <c r="E422" s="6"/>
      <c r="F422" s="12"/>
      <c r="G422" s="12"/>
    </row>
    <row r="423" spans="1:7" ht="11.25" customHeight="1">
      <c r="A423" s="22"/>
      <c r="B423" s="42"/>
      <c r="C423" s="43">
        <v>4130</v>
      </c>
      <c r="D423" s="1" t="s">
        <v>110</v>
      </c>
      <c r="E423" s="6">
        <f>1976912+7700</f>
        <v>1984612</v>
      </c>
      <c r="F423" s="12"/>
      <c r="G423" s="12">
        <v>1371000</v>
      </c>
    </row>
    <row r="424" spans="1:7" ht="11.25" customHeight="1">
      <c r="A424" s="22"/>
      <c r="B424" s="42"/>
      <c r="C424" s="43">
        <v>4130</v>
      </c>
      <c r="D424" s="1" t="s">
        <v>111</v>
      </c>
      <c r="E424" s="6"/>
      <c r="F424" s="12"/>
      <c r="G424" s="12">
        <v>5360</v>
      </c>
    </row>
    <row r="425" spans="1:7" ht="11.25" customHeight="1">
      <c r="A425" s="22"/>
      <c r="B425" s="42"/>
      <c r="C425" s="43"/>
      <c r="D425" s="1"/>
      <c r="E425" s="6"/>
      <c r="F425" s="12"/>
      <c r="G425" s="12"/>
    </row>
    <row r="426" spans="1:8" s="65" customFormat="1" ht="16.5" customHeight="1">
      <c r="A426" s="129" t="s">
        <v>208</v>
      </c>
      <c r="B426" s="130"/>
      <c r="C426" s="131"/>
      <c r="D426" s="132" t="s">
        <v>209</v>
      </c>
      <c r="E426" s="133" t="e">
        <f>E427+E430+#REF!</f>
        <v>#REF!</v>
      </c>
      <c r="F426" s="134" t="e">
        <f>F427+F430+#REF!</f>
        <v>#REF!</v>
      </c>
      <c r="G426" s="134">
        <f>G427</f>
        <v>7000</v>
      </c>
      <c r="H426" s="135"/>
    </row>
    <row r="427" spans="1:8" s="30" customFormat="1" ht="12.75" customHeight="1">
      <c r="A427" s="27"/>
      <c r="B427" s="28" t="s">
        <v>284</v>
      </c>
      <c r="C427" s="32"/>
      <c r="D427" s="25" t="s">
        <v>285</v>
      </c>
      <c r="E427" s="5" t="e">
        <f>#REF!+E429</f>
        <v>#REF!</v>
      </c>
      <c r="F427" s="11">
        <v>58000</v>
      </c>
      <c r="G427" s="11">
        <f>SUM(G429:G429)</f>
        <v>7000</v>
      </c>
      <c r="H427" s="135"/>
    </row>
    <row r="428" spans="1:8" s="30" customFormat="1" ht="12.75" customHeight="1">
      <c r="A428" s="27"/>
      <c r="B428" s="28"/>
      <c r="C428" s="32"/>
      <c r="D428" s="25" t="s">
        <v>286</v>
      </c>
      <c r="E428" s="5"/>
      <c r="F428" s="11"/>
      <c r="G428" s="11"/>
      <c r="H428" s="135"/>
    </row>
    <row r="429" spans="1:7" ht="11.25">
      <c r="A429" s="22"/>
      <c r="B429" s="42"/>
      <c r="C429" s="43">
        <v>3110</v>
      </c>
      <c r="D429" s="1" t="s">
        <v>201</v>
      </c>
      <c r="E429" s="6">
        <v>77000</v>
      </c>
      <c r="F429" s="12"/>
      <c r="G429" s="12">
        <v>7000</v>
      </c>
    </row>
    <row r="430" spans="1:8" s="30" customFormat="1" ht="12.75" customHeight="1">
      <c r="A430" s="27"/>
      <c r="B430" s="28"/>
      <c r="C430" s="32"/>
      <c r="D430" s="25"/>
      <c r="E430" s="5"/>
      <c r="F430" s="11"/>
      <c r="G430" s="11"/>
      <c r="H430" s="135"/>
    </row>
    <row r="431" spans="1:8" s="65" customFormat="1" ht="16.5" customHeight="1">
      <c r="A431" s="129" t="s">
        <v>64</v>
      </c>
      <c r="B431" s="130"/>
      <c r="C431" s="131"/>
      <c r="D431" s="132" t="s">
        <v>210</v>
      </c>
      <c r="E431" s="133"/>
      <c r="F431" s="134"/>
      <c r="G431" s="134">
        <f>G432</f>
        <v>150000</v>
      </c>
      <c r="H431" s="135"/>
    </row>
    <row r="432" spans="1:8" s="30" customFormat="1" ht="12.75" customHeight="1">
      <c r="A432" s="27"/>
      <c r="B432" s="28" t="s">
        <v>114</v>
      </c>
      <c r="C432" s="32"/>
      <c r="D432" s="25" t="s">
        <v>211</v>
      </c>
      <c r="E432" s="5"/>
      <c r="F432" s="11"/>
      <c r="G432" s="11">
        <f>SUM(G433:G441)</f>
        <v>150000</v>
      </c>
      <c r="H432" s="135"/>
    </row>
    <row r="433" spans="1:8" ht="11.25" customHeight="1">
      <c r="A433" s="22"/>
      <c r="B433" s="42"/>
      <c r="C433" s="43">
        <v>4010</v>
      </c>
      <c r="D433" s="1" t="s">
        <v>124</v>
      </c>
      <c r="E433" s="6"/>
      <c r="F433" s="12"/>
      <c r="G433" s="12">
        <v>64626</v>
      </c>
      <c r="H433" s="136"/>
    </row>
    <row r="434" spans="1:7" ht="11.25" customHeight="1">
      <c r="A434" s="22"/>
      <c r="B434" s="42"/>
      <c r="C434" s="43">
        <v>4040</v>
      </c>
      <c r="D434" s="1" t="s">
        <v>134</v>
      </c>
      <c r="E434" s="6"/>
      <c r="F434" s="12"/>
      <c r="G434" s="12">
        <v>5319</v>
      </c>
    </row>
    <row r="435" spans="1:7" ht="11.25" customHeight="1">
      <c r="A435" s="22"/>
      <c r="B435" s="42"/>
      <c r="C435" s="43">
        <v>4110</v>
      </c>
      <c r="D435" s="1" t="s">
        <v>136</v>
      </c>
      <c r="E435" s="6"/>
      <c r="F435" s="12"/>
      <c r="G435" s="12">
        <v>12105</v>
      </c>
    </row>
    <row r="436" spans="1:7" ht="11.25" customHeight="1">
      <c r="A436" s="22"/>
      <c r="B436" s="42"/>
      <c r="C436" s="43">
        <v>4120</v>
      </c>
      <c r="D436" s="1" t="s">
        <v>125</v>
      </c>
      <c r="E436" s="6"/>
      <c r="F436" s="12"/>
      <c r="G436" s="12">
        <v>1672</v>
      </c>
    </row>
    <row r="437" spans="1:7" ht="11.25" customHeight="1">
      <c r="A437" s="22"/>
      <c r="B437" s="42"/>
      <c r="C437" s="43">
        <v>4170</v>
      </c>
      <c r="D437" s="1" t="s">
        <v>297</v>
      </c>
      <c r="E437" s="6"/>
      <c r="F437" s="12"/>
      <c r="G437" s="12">
        <v>45600</v>
      </c>
    </row>
    <row r="438" spans="1:7" ht="11.25" customHeight="1">
      <c r="A438" s="22"/>
      <c r="B438" s="42"/>
      <c r="C438" s="43">
        <v>4210</v>
      </c>
      <c r="D438" s="1" t="s">
        <v>87</v>
      </c>
      <c r="E438" s="6"/>
      <c r="F438" s="12"/>
      <c r="G438" s="12">
        <v>3000</v>
      </c>
    </row>
    <row r="439" spans="1:7" ht="11.25" customHeight="1">
      <c r="A439" s="22"/>
      <c r="B439" s="42"/>
      <c r="C439" s="43">
        <v>4300</v>
      </c>
      <c r="D439" s="1" t="s">
        <v>85</v>
      </c>
      <c r="E439" s="6"/>
      <c r="F439" s="12"/>
      <c r="G439" s="12">
        <v>13578</v>
      </c>
    </row>
    <row r="440" spans="1:7" ht="11.25" customHeight="1">
      <c r="A440" s="22"/>
      <c r="B440" s="42"/>
      <c r="C440" s="43">
        <v>4410</v>
      </c>
      <c r="D440" s="1" t="s">
        <v>135</v>
      </c>
      <c r="E440" s="6"/>
      <c r="F440" s="12"/>
      <c r="G440" s="12">
        <v>2000</v>
      </c>
    </row>
    <row r="441" spans="1:7" ht="11.25" customHeight="1">
      <c r="A441" s="22"/>
      <c r="B441" s="42"/>
      <c r="C441" s="43">
        <v>4440</v>
      </c>
      <c r="D441" s="1" t="s">
        <v>137</v>
      </c>
      <c r="E441" s="6"/>
      <c r="F441" s="12"/>
      <c r="G441" s="12">
        <v>2100</v>
      </c>
    </row>
    <row r="442" spans="1:7" ht="11.25" customHeight="1" thickBot="1">
      <c r="A442" s="22"/>
      <c r="B442" s="42"/>
      <c r="C442" s="22"/>
      <c r="D442" s="23"/>
      <c r="E442" s="6"/>
      <c r="F442" s="12"/>
      <c r="G442" s="12"/>
    </row>
    <row r="443" spans="1:8" s="145" customFormat="1" ht="17.25" customHeight="1" thickBot="1">
      <c r="A443" s="141"/>
      <c r="B443" s="141"/>
      <c r="C443" s="143"/>
      <c r="D443" s="93" t="s">
        <v>31</v>
      </c>
      <c r="E443" s="93" t="e">
        <f>E343+E347+E351+E372+E389+E420+E426</f>
        <v>#REF!</v>
      </c>
      <c r="F443" s="36" t="e">
        <f>F343+F347+F351+F372+F389+F420+F426+#REF!</f>
        <v>#REF!</v>
      </c>
      <c r="G443" s="36">
        <f>G343+G347+G351+G372+G389+G420+G426+G431+G384</f>
        <v>5622275</v>
      </c>
      <c r="H443" s="118"/>
    </row>
    <row r="444" spans="1:7" ht="11.25">
      <c r="A444" s="42"/>
      <c r="B444" s="42"/>
      <c r="C444" s="152"/>
      <c r="D444" s="25"/>
      <c r="E444" s="25"/>
      <c r="F444" s="24"/>
      <c r="G444" s="24"/>
    </row>
    <row r="445" spans="1:8" s="83" customFormat="1" ht="19.5" customHeight="1">
      <c r="A445" s="153"/>
      <c r="B445" s="153"/>
      <c r="C445" s="154"/>
      <c r="D445" s="37" t="s">
        <v>33</v>
      </c>
      <c r="E445" s="37" t="e">
        <f>E443+E337</f>
        <v>#REF!</v>
      </c>
      <c r="F445" s="38" t="e">
        <f>F443+F337</f>
        <v>#REF!</v>
      </c>
      <c r="G445" s="38">
        <f>G443+G337</f>
        <v>44037634</v>
      </c>
      <c r="H445" s="135"/>
    </row>
    <row r="446" spans="1:8" s="158" customFormat="1" ht="18.75" customHeight="1">
      <c r="A446" s="155"/>
      <c r="B446" s="155"/>
      <c r="C446" s="156"/>
      <c r="D446" s="157"/>
      <c r="E446" s="113">
        <v>795000</v>
      </c>
      <c r="F446" s="34">
        <v>1043515</v>
      </c>
      <c r="G446" s="35"/>
      <c r="H446" s="118"/>
    </row>
    <row r="447" spans="1:8" s="158" customFormat="1" ht="14.25" customHeight="1">
      <c r="A447" s="155" t="s">
        <v>18</v>
      </c>
      <c r="B447" s="159" t="s">
        <v>216</v>
      </c>
      <c r="C447" s="160"/>
      <c r="D447" s="113" t="s">
        <v>217</v>
      </c>
      <c r="E447" s="161"/>
      <c r="F447" s="35"/>
      <c r="G447" s="46">
        <v>600000</v>
      </c>
      <c r="H447" s="118"/>
    </row>
    <row r="448" spans="1:8" s="158" customFormat="1" ht="14.25" customHeight="1">
      <c r="A448" s="155" t="s">
        <v>18</v>
      </c>
      <c r="B448" s="159" t="s">
        <v>197</v>
      </c>
      <c r="C448" s="160"/>
      <c r="D448" s="157" t="s">
        <v>174</v>
      </c>
      <c r="E448" s="161"/>
      <c r="F448" s="35"/>
      <c r="G448" s="46">
        <f>2088000+7835</f>
        <v>2095835</v>
      </c>
      <c r="H448" s="118"/>
    </row>
    <row r="449" spans="1:8" s="158" customFormat="1" ht="14.25" customHeight="1">
      <c r="A449" s="155"/>
      <c r="B449" s="159"/>
      <c r="C449" s="160"/>
      <c r="D449" s="39"/>
      <c r="E449" s="161"/>
      <c r="F449" s="35"/>
      <c r="G449" s="35"/>
      <c r="H449" s="118"/>
    </row>
    <row r="450" spans="1:8" s="158" customFormat="1" ht="14.25" customHeight="1">
      <c r="A450" s="155"/>
      <c r="B450" s="159"/>
      <c r="C450" s="160"/>
      <c r="D450" s="113" t="s">
        <v>31</v>
      </c>
      <c r="E450" s="161"/>
      <c r="F450" s="35"/>
      <c r="G450" s="34">
        <f>G448+G447</f>
        <v>2695835</v>
      </c>
      <c r="H450" s="118"/>
    </row>
    <row r="451" spans="1:8" s="116" customFormat="1" ht="20.25" customHeight="1">
      <c r="A451" s="114"/>
      <c r="B451" s="114"/>
      <c r="C451" s="119"/>
      <c r="D451" s="162" t="s">
        <v>175</v>
      </c>
      <c r="E451" s="37" t="e">
        <f>E445+E446</f>
        <v>#REF!</v>
      </c>
      <c r="F451" s="38" t="e">
        <f>F445+F446</f>
        <v>#REF!</v>
      </c>
      <c r="G451" s="38">
        <f>G445+G450</f>
        <v>46733469</v>
      </c>
      <c r="H451" s="118"/>
    </row>
    <row r="452" spans="6:7" ht="11.25">
      <c r="F452" s="163"/>
      <c r="G452" s="15"/>
    </row>
    <row r="453" ht="11.25">
      <c r="G453" s="15"/>
    </row>
    <row r="454" ht="11.25">
      <c r="G454" s="15"/>
    </row>
    <row r="455" ht="11.25">
      <c r="G455" s="15"/>
    </row>
    <row r="456" ht="11.25">
      <c r="G456" s="15"/>
    </row>
    <row r="457" ht="11.25">
      <c r="G457" s="15"/>
    </row>
    <row r="458" ht="11.25">
      <c r="G458" s="15"/>
    </row>
    <row r="459" ht="11.25">
      <c r="G459" s="15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  <rowBreaks count="2" manualBreakCount="2">
    <brk id="328" max="255" man="1"/>
    <brk id="3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2005-01-21T11:05:31Z</cp:lastPrinted>
  <dcterms:created xsi:type="dcterms:W3CDTF">1999-01-06T18:17:03Z</dcterms:created>
  <dcterms:modified xsi:type="dcterms:W3CDTF">2005-01-21T11:08:26Z</dcterms:modified>
  <cp:category/>
  <cp:version/>
  <cp:contentType/>
  <cp:contentStatus/>
</cp:coreProperties>
</file>