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915" activeTab="1"/>
  </bookViews>
  <sheets>
    <sheet name="zał nr 1 dochody" sheetId="1" r:id="rId1"/>
    <sheet name="zał nr 2 wydatki" sheetId="2" r:id="rId2"/>
    <sheet name="9-4 FS OST" sheetId="3" r:id="rId3"/>
    <sheet name="8-3 WPI aktu" sheetId="4" r:id="rId4"/>
    <sheet name="13-5  r-ek doch.wł" sheetId="5" r:id="rId5"/>
    <sheet name="zał 7 Doch i wyd ochr.środ (2)" sheetId="6" r:id="rId6"/>
    <sheet name="11-5 PFZG" sheetId="7" r:id="rId7"/>
  </sheets>
  <definedNames>
    <definedName name="_xlnm.Print_Area" localSheetId="2">'9-4 FS OST'!$A$1:$Q$532</definedName>
  </definedNames>
  <calcPr fullCalcOnLoad="1"/>
</workbook>
</file>

<file path=xl/sharedStrings.xml><?xml version="1.0" encoding="utf-8"?>
<sst xmlns="http://schemas.openxmlformats.org/spreadsheetml/2006/main" count="1221" uniqueCount="686">
  <si>
    <r>
      <t>Nazwa projektu: M</t>
    </r>
    <r>
      <rPr>
        <b/>
        <sz val="8"/>
        <color indexed="8"/>
        <rFont val="Times New Roman"/>
        <family val="1"/>
      </rPr>
      <t>ATURA KLUCZ DO SUKCESU- zajęcia przygotowujace mieszkańców gminy Szprotawa do egzaminu maturalnego"- (</t>
    </r>
    <r>
      <rPr>
        <sz val="8"/>
        <color indexed="8"/>
        <rFont val="Times New Roman"/>
        <family val="1"/>
      </rPr>
      <t>ZSP SZPROTAWA)</t>
    </r>
  </si>
  <si>
    <t>Bestia</t>
  </si>
  <si>
    <t>OKT</t>
  </si>
  <si>
    <t>RAZEM ROZDZIAL</t>
  </si>
  <si>
    <t>razem MAJATKOWE</t>
  </si>
  <si>
    <t>Program Operacyjny Współpracy Transgranicznej Polska-Brandenburgia 2007-2013 w ramach Europejskiej Współpracy Terytorialnej</t>
  </si>
  <si>
    <r>
      <t xml:space="preserve">Nazwa projektu: </t>
    </r>
    <r>
      <rPr>
        <b/>
        <sz val="8"/>
        <color indexed="8"/>
        <rFont val="Times New Roman"/>
        <family val="1"/>
      </rPr>
      <t>POLSKO- NIEMIECKI TURNIEJ PIŁKI SIATKOWEJ</t>
    </r>
  </si>
  <si>
    <t>0870</t>
  </si>
  <si>
    <r>
      <t xml:space="preserve">Nazwa projektu: </t>
    </r>
    <r>
      <rPr>
        <b/>
        <sz val="8"/>
        <color indexed="8"/>
        <rFont val="Times New Roman"/>
        <family val="1"/>
      </rPr>
      <t>KOMPETENTNA ADMINISTRACJA KOMPETENTNY SAMORZĄD</t>
    </r>
  </si>
  <si>
    <r>
      <t>Nazwa projektu:</t>
    </r>
    <r>
      <rPr>
        <b/>
        <sz val="8"/>
        <color indexed="8"/>
        <rFont val="Times New Roman"/>
        <family val="1"/>
      </rPr>
      <t xml:space="preserve"> RATOWNICY PONAD GRANICAMI</t>
    </r>
  </si>
  <si>
    <t>4210</t>
  </si>
  <si>
    <t>2.8</t>
  </si>
  <si>
    <t>2.9</t>
  </si>
  <si>
    <t>2.10</t>
  </si>
  <si>
    <t>2.11</t>
  </si>
  <si>
    <t>ŚRODKI W BUDZECIE POWIATU W ROKU 2010</t>
  </si>
  <si>
    <t>FUE</t>
  </si>
  <si>
    <t>PSG</t>
  </si>
  <si>
    <t>zakup maszyny KOPARKO ŁADOWARKA</t>
  </si>
  <si>
    <t xml:space="preserve">Program Operacyjny Współpracy Transgranicznej Polska-Saksonia 2007-2013 </t>
  </si>
  <si>
    <t>Priorytet: 2. Transgraniczna integracja społeczna</t>
  </si>
  <si>
    <t>Działanie: 2.4. Bezpieczeństwo publiczne</t>
  </si>
  <si>
    <t>85/15</t>
  </si>
  <si>
    <t>754/75411</t>
  </si>
  <si>
    <t xml:space="preserve">wkład wlasny </t>
  </si>
  <si>
    <t>PFOŚ</t>
  </si>
  <si>
    <t>Priorytet:V Dobre zarządzanie</t>
  </si>
  <si>
    <t>Działanie:5.2. Wzmocnienie potencjału administracji samorządowej                                                        Poddziałanie: 5.2.1. Modernizacja zarządzania w administracji samorządowej</t>
  </si>
  <si>
    <t>Priorytet: 3. Wspieranie dalszego rozwoju zasobów ludzkich i transgranicznej kooperacji</t>
  </si>
  <si>
    <t>926, 92695</t>
  </si>
  <si>
    <r>
      <t xml:space="preserve">Nazwa projektu: </t>
    </r>
    <r>
      <rPr>
        <b/>
        <sz val="8"/>
        <rFont val="Times New Roman"/>
        <family val="1"/>
      </rPr>
      <t>"STRATEGIA ROZWIAZYWANIA PROBLEMÓW SPOŁECZNYCH POWIATU ŻAGAŃSKIEGO (</t>
    </r>
    <r>
      <rPr>
        <sz val="8"/>
        <rFont val="Times New Roman"/>
        <family val="1"/>
      </rPr>
      <t>wydział PSG)</t>
    </r>
  </si>
  <si>
    <t xml:space="preserve">Razem wydatki: </t>
  </si>
  <si>
    <t>2011 r.</t>
  </si>
  <si>
    <t>v</t>
  </si>
  <si>
    <t>2010 rok</t>
  </si>
  <si>
    <r>
      <t xml:space="preserve">Nazwa projektu :   </t>
    </r>
    <r>
      <rPr>
        <b/>
        <sz val="8"/>
        <color indexed="8"/>
        <rFont val="Times New Roman"/>
        <family val="1"/>
      </rPr>
      <t xml:space="preserve">TWOJA FIRMA </t>
    </r>
    <r>
      <rPr>
        <sz val="8"/>
        <color indexed="8"/>
        <rFont val="Times New Roman"/>
        <family val="1"/>
      </rPr>
      <t>(Wydział UE- przy partnerze PUP)</t>
    </r>
  </si>
  <si>
    <r>
      <t xml:space="preserve">Nazwa projektu: </t>
    </r>
    <r>
      <rPr>
        <b/>
        <sz val="8"/>
        <color indexed="8"/>
        <rFont val="Times New Roman"/>
        <family val="1"/>
      </rPr>
      <t>Budowa zespołu koszarowo-szkoleniowo-alarmowego przy komendzie Powiatowej Państwowej Straży Pozarnej w Żaganiu</t>
    </r>
  </si>
  <si>
    <t>0920</t>
  </si>
  <si>
    <t>0690</t>
  </si>
  <si>
    <t>wydatki majatkowe BESTIA</t>
  </si>
  <si>
    <t>róznica</t>
  </si>
  <si>
    <t xml:space="preserve">Lubuski e-Urząd </t>
  </si>
  <si>
    <t>ZSZ Szprotawa-dozór elektroniczny</t>
  </si>
  <si>
    <t>Priorytet: Transgraniczna integracja społeczna</t>
  </si>
  <si>
    <t>Działanie:  Fundusz Małych projektów</t>
  </si>
  <si>
    <r>
      <t>Nazwa projektu:</t>
    </r>
    <r>
      <rPr>
        <b/>
        <sz val="8"/>
        <color indexed="8"/>
        <rFont val="Times New Roman"/>
        <family val="1"/>
      </rPr>
      <t xml:space="preserve"> "WSZYSTKO CO PIĘKNE ZATRZYMAJ W OBIEKTYWIE"</t>
    </r>
  </si>
  <si>
    <t>750/75075</t>
  </si>
  <si>
    <t>2007-2013</t>
  </si>
  <si>
    <t>Priorytet I: Rozwój infrastruktury wzmacniającej konkurencyjność regionu</t>
  </si>
  <si>
    <t>Działanie 1.1 Poprawa stanu infrastruktury transportowej w regionie</t>
  </si>
  <si>
    <t>Razem wydatki: 85/15</t>
  </si>
  <si>
    <t>Działanie:3.2. poprawa jakości powietrza efektywności energetycznej oraz rozwój i wykorzystanie odnawialnych źródeł energii</t>
  </si>
  <si>
    <t>Razem wydatki: 42,92/57,08</t>
  </si>
  <si>
    <t>1.4</t>
  </si>
  <si>
    <t>Razem wydatki  80,42/19,58</t>
  </si>
  <si>
    <t>Priorytet:VII.Promocja Integracji Społecznej</t>
  </si>
  <si>
    <t>853;85395;</t>
  </si>
  <si>
    <t>Program: Poprawa i Rozwój Obszarów Wiejskich 2007-2013</t>
  </si>
  <si>
    <t>Działanie: Poprawianie i rozwijanie infrastruktury związanej z rozwojem i dostosowaniem rolnictwa i leśnictwa przez scalanie gruntów</t>
  </si>
  <si>
    <t>010, 01005</t>
  </si>
  <si>
    <t>2.4</t>
  </si>
  <si>
    <t>Priorytet:IX ROZWÓJ WYKSZTAŁCENIA I KOMPETENCJI W REGIONACH</t>
  </si>
  <si>
    <t>2.5</t>
  </si>
  <si>
    <t>środki własne FP-(9)-85322</t>
  </si>
  <si>
    <t>ZSZ Szprotawa</t>
  </si>
  <si>
    <t>ZSP Szprotawa</t>
  </si>
  <si>
    <t>2.12.</t>
  </si>
  <si>
    <t>ZSP Iłowa</t>
  </si>
  <si>
    <t>Utworzenie pracowni zawodowych w celu uruchomienia nowych kierunków kształcenia w ZSP w Szprotawie</t>
  </si>
  <si>
    <t>37.</t>
  </si>
  <si>
    <t>7,8,1</t>
  </si>
  <si>
    <t>dochody za 2009 r. droga 1058</t>
  </si>
  <si>
    <t>DOCHODY 2010r.</t>
  </si>
  <si>
    <t>Wyszczególnienie</t>
  </si>
  <si>
    <t>Wydatki</t>
  </si>
  <si>
    <t>2 kardiomonitory</t>
  </si>
  <si>
    <t>zmiana 11/2010</t>
  </si>
  <si>
    <t>4110</t>
  </si>
  <si>
    <t>4120</t>
  </si>
  <si>
    <t>4179</t>
  </si>
  <si>
    <t>Plan dochodów i wydatków dla dochodów własnych  na 2010 r.</t>
  </si>
  <si>
    <t>Stan środków pieniężnych na początek roku</t>
  </si>
  <si>
    <t>Dochody</t>
  </si>
  <si>
    <t>Stan środków pieniężnych na koniec roku</t>
  </si>
  <si>
    <t>Rozliczenia
z budżetem
z tytułu wpłat nadwyżek środków za 2006 r.</t>
  </si>
  <si>
    <t>w tym: wpłata do budżetu</t>
  </si>
  <si>
    <t>źródła dochodów</t>
  </si>
  <si>
    <t>§ 265</t>
  </si>
  <si>
    <t>na inwestycje</t>
  </si>
  <si>
    <t>801</t>
  </si>
  <si>
    <t>ZSO Żagań</t>
  </si>
  <si>
    <t>ZST-H w Żaganiu</t>
  </si>
  <si>
    <t>ZSTiL w Żaganiu</t>
  </si>
  <si>
    <t>854</t>
  </si>
  <si>
    <t>85410</t>
  </si>
  <si>
    <t>SOSzW Szprotawa</t>
  </si>
  <si>
    <t>SOSzW Żagań</t>
  </si>
  <si>
    <t>PPP Żagań</t>
  </si>
  <si>
    <t>85406</t>
  </si>
  <si>
    <t>Ogółem</t>
  </si>
  <si>
    <t xml:space="preserve">Program Operacyjny: Kapitał Ludzki </t>
  </si>
  <si>
    <t>Priorytet IX: Rozwój wykształcenia i kompetencji w regionach</t>
  </si>
  <si>
    <t>Działanie 9.2: Podniesienie atrakcyjności i jakości szkolnictwa zawodowego</t>
  </si>
  <si>
    <r>
      <t xml:space="preserve">Nazwa projektu: </t>
    </r>
    <r>
      <rPr>
        <b/>
        <sz val="8"/>
        <rFont val="Times New Roman"/>
        <family val="1"/>
      </rPr>
      <t>DOŚWIADCZENIE ZAWODOWE MŁODZIEŻY SZANSĄ NA SUKCES NA RYNKU PRACY</t>
    </r>
  </si>
  <si>
    <t>z tego: 2010 r.</t>
  </si>
  <si>
    <t>Działanie:  6.1 Poprawa dostępu do zatrudnienia oraz wspieranie aktywności  zawodowej w regionie w  regionie</t>
  </si>
  <si>
    <t>(8)</t>
  </si>
  <si>
    <t>853   85333</t>
  </si>
  <si>
    <t>2009   rok              265 155,74</t>
  </si>
  <si>
    <t>2010   rok              171 352,03</t>
  </si>
  <si>
    <t>Działanie: 9.2 Podniesienie atrakcyjności i jakości szkolnictwa zawodowego</t>
  </si>
  <si>
    <t>Działanie:9.2 Podniesienie atrakcyjności i jakości szkolnictwa zawodowego</t>
  </si>
  <si>
    <t xml:space="preserve">2010 r. </t>
  </si>
  <si>
    <t>Działanie:9.1 Wyrównywanie szans edukacyjnych i zapewnienie wysokiej jakości usług edukacyjnych świadczonych w systemie oświaty</t>
  </si>
  <si>
    <t>Działanie:7.2. Aktywacja zawodowa i społeczna osób zagrozonych wykluczeniem społecznym</t>
  </si>
  <si>
    <t>Razem wydatki:(100%UE)</t>
  </si>
  <si>
    <t xml:space="preserve">2011 r. </t>
  </si>
  <si>
    <t>Działanie:  6.2 Wsparcie oraz promocja przedsiębiorczości i samozatrudnienia</t>
  </si>
  <si>
    <t>Nazwa projektu:Scalanie gruntów wsi Przecław wraz z zagospodarowaniem poscaleniowym.</t>
  </si>
  <si>
    <t>tak winno być</t>
  </si>
  <si>
    <t>zmiany- ZMNIEJSZENIA</t>
  </si>
  <si>
    <t>przeliczyc</t>
  </si>
  <si>
    <t>9 włsane</t>
  </si>
  <si>
    <t>UE</t>
  </si>
  <si>
    <t>2009 ROK SRODKI Z BUDŻETU</t>
  </si>
  <si>
    <t>Wydatki 11/2009</t>
  </si>
  <si>
    <t>9 budżet krajowy</t>
  </si>
  <si>
    <t>2010; 2011</t>
  </si>
  <si>
    <t>wkład własny zakup samoch PPPSP -FOS</t>
  </si>
  <si>
    <t>4170</t>
  </si>
  <si>
    <t>85403</t>
  </si>
  <si>
    <t>DOCHODY</t>
  </si>
  <si>
    <t>Działanie:3.2. Współpraca i spotkania (FMP i projekty sieciowe)</t>
  </si>
  <si>
    <r>
      <t xml:space="preserve">Nazwa projektu: </t>
    </r>
    <r>
      <rPr>
        <b/>
        <sz val="8"/>
        <color indexed="8"/>
        <rFont val="Times New Roman"/>
        <family val="1"/>
      </rPr>
      <t>POLSKO- NIEMIECKIE MISTRZOSTWA W LEKKIEJ ATLETYCE</t>
    </r>
  </si>
  <si>
    <t>Działanie:3.2. Współpraca i spotkania(FMP i projekty sieciowe)</t>
  </si>
  <si>
    <t>2.13</t>
  </si>
  <si>
    <t>Program:Współpracy Transgranicznej RP woj..lubuskie Brandenburgia 2007-2013</t>
  </si>
  <si>
    <t>Priorytet: II wspieranie powiązań gospodarczych oraz sektorów gospodarki i nauki</t>
  </si>
  <si>
    <t>Działanie II.2. regionalny i lokalny marketing</t>
  </si>
  <si>
    <r>
      <t>Nazwa projektu:</t>
    </r>
    <r>
      <rPr>
        <b/>
        <sz val="8"/>
        <color indexed="8"/>
        <rFont val="Times New Roman"/>
        <family val="1"/>
      </rPr>
      <t xml:space="preserve"> POLSKO-NIEMIECKIE PREZENTACJE PRODUKTÓW REGIONALNYCH</t>
    </r>
  </si>
  <si>
    <t>750;75075</t>
  </si>
  <si>
    <t>Limity wydatków na wieloletnie programy inwestycyjne w latach 2010 - 2012</t>
  </si>
  <si>
    <t>Rozdz.</t>
  </si>
  <si>
    <t>Nazwa zadania inwestycyjnego
i okres realizacji
(w latach)</t>
  </si>
  <si>
    <t>Łączne koszty finansowe</t>
  </si>
  <si>
    <t>wykonanie -lata poprzednie</t>
  </si>
  <si>
    <t>Jednostka organizacyjna realizująca program lub koordynująca wykonanie programu</t>
  </si>
  <si>
    <t>rok budżetowy 2010 (7+8+9+10)</t>
  </si>
  <si>
    <t>z tego źródła finansowania</t>
  </si>
  <si>
    <t xml:space="preserve">dochody własne jst </t>
  </si>
  <si>
    <t>fundusze celowe</t>
  </si>
  <si>
    <t xml:space="preserve">środki pochodzące
 z innych  źródeł </t>
  </si>
  <si>
    <t>środki wymienione
w art. 5 ust. 1 pkt. 2 i 3 u.f.p.(8)</t>
  </si>
  <si>
    <t>środki  własne jst (9)</t>
  </si>
  <si>
    <t>środki własne jst (9)</t>
  </si>
  <si>
    <t>Przebudowa drogi powiatowej nr 1053F od km  21+050 do km 24+303"</t>
  </si>
  <si>
    <t>Starostwo Powiatowe</t>
  </si>
  <si>
    <t xml:space="preserve">Przebudowa ulicy Konopnickiej i Bema w Żaganiu- NPBDL </t>
  </si>
  <si>
    <t>Przebudowa mostu na rzece Brzeźniczanka w ciagu drogi powiatowej 1070F w km 9+555 w miejscowości Chotków.</t>
  </si>
  <si>
    <t>Przebudowa drogi powiatowej nr 1064F od km 10+444 do km 10+852 w miejscowości Rudawica - (NPBDL)</t>
  </si>
  <si>
    <t>Przebudowa drogi powiatowej nr 1042F od km 7+395 do km 9+985 od skrzyżowania z drogą krajowa nr 12 do m. Janowiec - (NPBDL)</t>
  </si>
  <si>
    <t>Przebudowa drogi powiatowej nr 1056F od km 7+231,5 do km 7+751 w miejscowości Sucha Dolna - (NPBDL)</t>
  </si>
  <si>
    <t>Przebudowa drogi powiatowej nr 1071F od km 10+120 granica Powiatu do km 14+304 skrzyżowanie z drogą powiatową nr 1070 w m. Brzeźnica - (NPBDL)</t>
  </si>
  <si>
    <t>Przebudowa drogi powiatowej nr 1066F od km 000 do km 4+480 przez Bożnów od skrzyżowania z droga krajowa nr 12 do skrzyżowania z drogą wojewódzką  nr 296- (NPBDL)</t>
  </si>
  <si>
    <t>Remont nawierzchni i chodników przy ul. Łąkowej w Żaganiu F4512 na dł. 865m- (NPBDL)</t>
  </si>
  <si>
    <t>Remont nawierzchni przy ul. Żółkiewskiego (NPPDL)</t>
  </si>
  <si>
    <t>13.</t>
  </si>
  <si>
    <t>14.</t>
  </si>
  <si>
    <t>PROJEKT, BUDOWA I INSPEKTOR NADZORU- Budowa ciagu pieszo-rowerowego w ciagu drogi 1062F ul. Kraszewskiego w Szprotawie wraz z przebudową skrzyżowania drogi</t>
  </si>
  <si>
    <t>15.</t>
  </si>
  <si>
    <t xml:space="preserve"> PROJEKT, BUDOWA I INSPEKTOR NADZORU- Budowa ciagu pieszego w ciagu drogi powiatowej 1070F w m. Chotków</t>
  </si>
  <si>
    <t>16.</t>
  </si>
  <si>
    <t>PROJEKT, BUDOWA I INSPEKTOR NADZORU- Skrzyżowanie drogi F4520 tj.ul. Szkolna z droga 1064F tj. ul. Żelazna oraz drogi 1064F tj.ul.Żelazna z drogą F4509 tj.ul.Kolejowa</t>
  </si>
  <si>
    <t>17.</t>
  </si>
  <si>
    <t>PROJEKT BUDOWLANY - Przebudowa mostu na rzece Szprotawa w ciagu drogi powiatowej 1056 w miejscowosci Ciecieszów wraz z uzyskaniem pozwolenia na budowę</t>
  </si>
  <si>
    <t>18.</t>
  </si>
  <si>
    <t>19.</t>
  </si>
  <si>
    <t>Budowa zespołu garaży przy Komendzie Powiatowej Państwowej Straży Pożarnej w Żaganiu</t>
  </si>
  <si>
    <t>20.</t>
  </si>
  <si>
    <t>Budowa zespołu koszarowo-szkoleniowo-alarmowego przy Komendzie Powiatowej Państwowej Strazy Pożarnej w Żaganiu</t>
  </si>
  <si>
    <t>21.</t>
  </si>
  <si>
    <t xml:space="preserve"> RATOWNICY PONAD GRANICAMI</t>
  </si>
  <si>
    <t>22.</t>
  </si>
  <si>
    <t>23.</t>
  </si>
  <si>
    <t>24.</t>
  </si>
  <si>
    <t>Termomodernizacja budynku  Zespołu Szkół Technicznych i Licealnych w Żaganiu</t>
  </si>
  <si>
    <t>25.</t>
  </si>
  <si>
    <t>26.</t>
  </si>
  <si>
    <t>Rewitalizacja starego miasta - ZSTH w Żaganiu</t>
  </si>
  <si>
    <t>27.</t>
  </si>
  <si>
    <t>ZSZ Szprotawa na adaptacje strychu na warsztaty szkolne</t>
  </si>
  <si>
    <t>28.</t>
  </si>
  <si>
    <t>Budowa boiska wielofunkcyjnego przy ZSP Iłowa</t>
  </si>
  <si>
    <t>29.</t>
  </si>
  <si>
    <t>Dostosowanie pomieszczeń V kondygnacji Szpitala Powiatowego w Żaganiu przy ul. Żelaznej 1a na potrzeby diagnostyczno-lecznicze</t>
  </si>
  <si>
    <t>30.</t>
  </si>
  <si>
    <t>31.</t>
  </si>
  <si>
    <t>Budowa Centrum Pomocy Specjalistycznej w Żaganiu przy ul. Śląskiej 1.(Przebudowa I kondygnacji (wysoki parter)budynku PPP i PCPR w Żaganiu ul.Śląska 1)</t>
  </si>
  <si>
    <t>32.</t>
  </si>
  <si>
    <t>Termomodernizacja SOSW w Żaganiu</t>
  </si>
  <si>
    <t>33.</t>
  </si>
  <si>
    <t>przebudowa i remont pomieszczeń PPP wŻaganiu</t>
  </si>
  <si>
    <t>34.</t>
  </si>
  <si>
    <t>Przebudowa pomieszczeń na potrzeby sali rehabilitacyjnej dla Specjalnego Ośrodka Szkolno-Wychowawczego w Szprotawie</t>
  </si>
  <si>
    <t>nie ujeto w WPI</t>
  </si>
  <si>
    <t>zakup przyczepy rolniczej</t>
  </si>
  <si>
    <t xml:space="preserve">DOKUMENTACJE </t>
  </si>
  <si>
    <t>Sprzęt komputerowy</t>
  </si>
  <si>
    <t>Obieg dokumentów</t>
  </si>
  <si>
    <t>ppsp ZLEC</t>
  </si>
  <si>
    <t xml:space="preserve">Budowa Komendy środki własne </t>
  </si>
  <si>
    <t>Budowa Komendy środki ZLECONE</t>
  </si>
  <si>
    <t>zakup łodzi sr własne</t>
  </si>
  <si>
    <t>ZSP w Szprotawie kserokopiarka</t>
  </si>
  <si>
    <t>Opracowanie dokumentacji technicznej i wykonanie kanalizacji burzowej w ZSZ w Szprotawie</t>
  </si>
  <si>
    <t>KARETKA i KTG</t>
  </si>
  <si>
    <t>ADAPTTACJA POMIESZCZEŃ budynku po PPSP przy ul. Rybackiej na DOM DZIECKA</t>
  </si>
  <si>
    <t>6067/    6069</t>
  </si>
  <si>
    <t>projekt ZSTiL Lubuska szkoła zawodów</t>
  </si>
  <si>
    <t>PPP w Szprotawie- kserokopiarka</t>
  </si>
  <si>
    <t>dotacja dla Żagania na budowe boiska</t>
  </si>
  <si>
    <t>ogółem INWESTYCJE 2010 ROKU</t>
  </si>
  <si>
    <t>Przebudowa CIAGU PIESZEGO W CIAGU DROGI POWIATOWEJ 1056f W M.Sucha Dolna i Przecław o długosci 907 mb i nr 1085F w m. Niegosławice PKP o długosci 356mb"</t>
  </si>
  <si>
    <t>35.</t>
  </si>
  <si>
    <t>2.14</t>
  </si>
  <si>
    <t>wykup sprzetu od SP ZOZ w likwid</t>
  </si>
  <si>
    <t>Przebudowa  ul. Ciszowskiej i 3 Maja zlokalizowanych w ciagu dróg powiatowych 1062F i 1063F (NPBDL)</t>
  </si>
  <si>
    <t>Remont pomieszczeń z przeznaczeniem na Powiatowy Zespół ds. Orzekania o niepełnosprawnosci w Żaganiu ul.Szprotawska 30.</t>
  </si>
  <si>
    <t>WYDATKI</t>
  </si>
  <si>
    <t>0580</t>
  </si>
  <si>
    <t>0970</t>
  </si>
  <si>
    <t>Priorytet:VI. RYNEK PRACY OTWARTY DLA WSZYSTKICH</t>
  </si>
  <si>
    <r>
      <t>Nazwa projektu:</t>
    </r>
    <r>
      <rPr>
        <b/>
        <sz val="8"/>
        <color indexed="8"/>
        <rFont val="Times New Roman"/>
        <family val="1"/>
      </rPr>
      <t xml:space="preserve"> TWOJA KARIERA II</t>
    </r>
  </si>
  <si>
    <t>PUP ŻAGAN</t>
  </si>
  <si>
    <t>Działanie: 6.1.Poprawa dostepu do zatrudnienia i wspieranie aktywności zawodowej w regionie</t>
  </si>
  <si>
    <t>zmiana 06/2010</t>
  </si>
  <si>
    <t>Termomodernizacja ZSO w Żaganiu - I etap dach</t>
  </si>
  <si>
    <t>budowa hali sportowej i boiska dla ZSTH w Żaganiu (przy ul.Wałowej)</t>
  </si>
  <si>
    <t>Działanie:7.1. Rozwój i upowszechnienie Aktywnej Integracji</t>
  </si>
  <si>
    <r>
      <t xml:space="preserve">Nazwa projektu: </t>
    </r>
    <r>
      <rPr>
        <b/>
        <sz val="8"/>
        <rFont val="Times New Roman"/>
        <family val="1"/>
      </rPr>
      <t>"Rozwój i upowszechnianie Aktywnej Integracji przez Powiatowe Centrum Pomocy Rodzinie w Żaganiu</t>
    </r>
  </si>
  <si>
    <t>PCPR</t>
  </si>
  <si>
    <t>2.15</t>
  </si>
  <si>
    <r>
      <t xml:space="preserve">Nazwa projektu: </t>
    </r>
    <r>
      <rPr>
        <b/>
        <sz val="8"/>
        <color indexed="8"/>
        <rFont val="Times New Roman"/>
        <family val="1"/>
      </rPr>
      <t>Scalanie gruntów wsi Przecław wraz z zagospodarowaniem poscaleniowym.</t>
    </r>
  </si>
  <si>
    <r>
      <t xml:space="preserve">Razem wydatki: </t>
    </r>
    <r>
      <rPr>
        <b/>
        <sz val="8"/>
        <color indexed="8"/>
        <rFont val="Times New Roman"/>
        <family val="1"/>
      </rPr>
      <t>zlecone  75%/25%</t>
    </r>
  </si>
  <si>
    <t>Środki
z budżetu UE- 7           PROW(8)</t>
  </si>
  <si>
    <t>OKT-majatkowe</t>
  </si>
  <si>
    <t>2.1.</t>
  </si>
  <si>
    <t>2.16</t>
  </si>
  <si>
    <t>2.17</t>
  </si>
  <si>
    <t>2012 r.</t>
  </si>
  <si>
    <t>załącznik nr 3</t>
  </si>
  <si>
    <t>załącznik nr 4</t>
  </si>
  <si>
    <t>Przebudowa ulic: Bolesławieckiej i Chrobrego w Żaganiu-NPBDL</t>
  </si>
  <si>
    <t>Odnowa nawierzchni bitumicznej dogi powiatowej 1082F od km. 8+726 do km 10+896 ( w Iłowej)- Iłowa - Czyżówek)</t>
  </si>
  <si>
    <t>Priorytet: I Rozwój infrastruktury wzmacniającej konkurencyjność regionu</t>
  </si>
  <si>
    <t>Działanie: 1.1 Poprawa stanu infrastruktury transportowej w regionie</t>
  </si>
  <si>
    <r>
      <t xml:space="preserve">Nazwa projektu: </t>
    </r>
    <r>
      <rPr>
        <b/>
        <sz val="8"/>
        <color indexed="8"/>
        <rFont val="Times New Roman"/>
        <family val="1"/>
      </rPr>
      <t>"Przebudowa drogi powiatowej nr 1053F od km 21+050 do km 24+303"</t>
    </r>
  </si>
  <si>
    <t>2.18</t>
  </si>
  <si>
    <t>zakup sprzętu Oddział Wojewódzki OSP</t>
  </si>
  <si>
    <t>2.20</t>
  </si>
  <si>
    <t>dotacja DLA Iłowej ul Hutnicza</t>
  </si>
  <si>
    <t>Działanie:9.1.2 Wyrównywanie szans edukacyjnych uczniów grup o ytrudnionym dostepie do edukacji oraz zmniejszenie róznic w jakości usług edukacyjnych .</t>
  </si>
  <si>
    <r>
      <t>Nazwa projektu:</t>
    </r>
    <r>
      <rPr>
        <b/>
        <sz val="8"/>
        <color indexed="8"/>
        <rFont val="Times New Roman"/>
        <family val="1"/>
      </rPr>
      <t xml:space="preserve"> INDYWIDUALIZACJA PROCESU NAUCZANIA I WYCHOWANIA UCZNIÓW KLAS I-III SZKÓŁ PODSTAWOWYCH</t>
    </r>
  </si>
  <si>
    <t>SOSW SZPROTAWA</t>
  </si>
  <si>
    <t>2.21</t>
  </si>
  <si>
    <t>SOSW ŻAGAŃ</t>
  </si>
  <si>
    <t>BESTIA</t>
  </si>
  <si>
    <t>SUMA</t>
  </si>
  <si>
    <t>Wydatki na wieloletnie programy i projekty realizowane ze środków pochodzących z budżetu Unii Europejskiej oraz niepodlegające zwrotowi środki z pomocy udzielanej przez państwa członkowskie Europejskiego Porozumienia o Wolnym Handlu (EFTA)-( art.5 ust.1 )</t>
  </si>
  <si>
    <t>2.19</t>
  </si>
  <si>
    <t>środki ochr.srodowiska</t>
  </si>
  <si>
    <t>801/80130</t>
  </si>
  <si>
    <t>Program "Wokół Europy"</t>
  </si>
  <si>
    <t>Środki Komisji Europejskiej</t>
  </si>
  <si>
    <t>Departament Kultury i Edukacji</t>
  </si>
  <si>
    <r>
      <t>Nazwa projektu:</t>
    </r>
    <r>
      <rPr>
        <b/>
        <sz val="8"/>
        <color indexed="8"/>
        <rFont val="Times New Roman"/>
        <family val="1"/>
      </rPr>
      <t xml:space="preserve"> COMENIUS- Partnerski Projekt Szkół</t>
    </r>
  </si>
  <si>
    <t>ZSTH w Zaganiu</t>
  </si>
  <si>
    <t>dotacja DLA Zagania na Augustunów</t>
  </si>
  <si>
    <t>bestia</t>
  </si>
  <si>
    <t>Dokumentacja i studium wykonalności na budynek szpitala przy ul Szprotawskiej</t>
  </si>
  <si>
    <r>
      <t>Nazwa projektu:</t>
    </r>
    <r>
      <rPr>
        <b/>
        <sz val="8"/>
        <color indexed="8"/>
        <rFont val="Times New Roman"/>
        <family val="1"/>
      </rPr>
      <t>NOWE ZAWODY INFORMATYCZNE DLA SZKÓŁ ZAWODOWYCH</t>
    </r>
    <r>
      <rPr>
        <sz val="8"/>
        <color indexed="8"/>
        <rFont val="Times New Roman"/>
        <family val="1"/>
      </rPr>
      <t>- (ZSP Szprotawa;  ZSTiL Żagań,ZSZ Szprotawa) -FUE</t>
    </r>
  </si>
  <si>
    <t>zakup samochody=u dot.gm Żagan wiej</t>
  </si>
  <si>
    <t>36.</t>
  </si>
  <si>
    <t xml:space="preserve"> POLSKO- NIEMIECKIE MISTRZOSTWA W LEKKIEJ ATLETYCE</t>
  </si>
  <si>
    <t>dokumentacja droga Karczówka-Brzeźnica</t>
  </si>
  <si>
    <t>dokumentacja droga Rudawica-Pruszków</t>
  </si>
  <si>
    <t>PUP wkład własny FP</t>
  </si>
  <si>
    <t>Wydatki 07/2009</t>
  </si>
  <si>
    <t xml:space="preserve">rok 2010 </t>
  </si>
  <si>
    <t>maja być 2 boiska z rozdziału 80120- Licea ogólnokształcące - ZSO Żagań i ZSP Szprotawa</t>
  </si>
  <si>
    <t>i 1 boisko w ZSTH w Żaganiu- 80130- Szkoły zawodowe</t>
  </si>
  <si>
    <t>PO ZMIANIE</t>
  </si>
  <si>
    <t>Nazwa projektu: Budowa boiska wielofunkcyjne przy ZSTH w Żaganiu- 1 boisko</t>
  </si>
  <si>
    <t>Nazwa projektu: Budowa boisk przy ZSO w Żaganiu i ZSP w Szprotawie- 2 boiska</t>
  </si>
  <si>
    <t>801,80120</t>
  </si>
  <si>
    <r>
      <t xml:space="preserve">Nazwa projektu: </t>
    </r>
    <r>
      <rPr>
        <b/>
        <sz val="8"/>
        <color indexed="8"/>
        <rFont val="Times New Roman"/>
        <family val="1"/>
      </rPr>
      <t>„Przebudowa drogi powiatowej nr 1078F od km 17+200,00 do 19+835".</t>
    </r>
  </si>
  <si>
    <r>
      <t xml:space="preserve">Nazwa projektu: </t>
    </r>
    <r>
      <rPr>
        <b/>
        <sz val="8"/>
        <color indexed="8"/>
        <rFont val="Times New Roman"/>
        <family val="1"/>
      </rPr>
      <t>Termomodernizacja  budynku Zespołu Szkół Ponadgimnazjalnych w Szprotawie</t>
    </r>
  </si>
  <si>
    <r>
      <t xml:space="preserve">Nazwa projektu: </t>
    </r>
    <r>
      <rPr>
        <b/>
        <sz val="8"/>
        <color indexed="8"/>
        <rFont val="Times New Roman"/>
        <family val="1"/>
      </rPr>
      <t>"Budowa zespołu garaży przy Komendzie Powiatowej Państwowej Straży Pożarnej w Żaganiu"</t>
    </r>
  </si>
  <si>
    <r>
      <t xml:space="preserve">Nazwa projektu: </t>
    </r>
    <r>
      <rPr>
        <b/>
        <sz val="8"/>
        <color indexed="8"/>
        <rFont val="Times New Roman"/>
        <family val="1"/>
      </rPr>
      <t>„Zakup cyfrowego aparatu  RTG jako element budowy systemu teleradiologii i sprzętu do endoskopii  w szpitalu powiatowym w Żaganiu"</t>
    </r>
  </si>
  <si>
    <r>
      <t>Nazwa projektu:</t>
    </r>
    <r>
      <rPr>
        <b/>
        <sz val="8"/>
        <color indexed="8"/>
        <rFont val="Times New Roman"/>
        <family val="1"/>
      </rPr>
      <t>„Przebudowa drogi powiatowej nr 1080F odkm 0+279,00 do 13+850,00"</t>
    </r>
  </si>
  <si>
    <r>
      <t xml:space="preserve">Nazwa projektu :   </t>
    </r>
    <r>
      <rPr>
        <b/>
        <sz val="8"/>
        <color indexed="8"/>
        <rFont val="Times New Roman"/>
        <family val="1"/>
      </rPr>
      <t>TWOJA KARIERA</t>
    </r>
  </si>
  <si>
    <r>
      <t>Nazwa projektu:</t>
    </r>
    <r>
      <rPr>
        <b/>
        <sz val="8"/>
        <color indexed="8"/>
        <rFont val="Times New Roman"/>
        <family val="1"/>
      </rPr>
      <t>"Praktyki i staże drogą do sukcesu zawodowego"</t>
    </r>
    <r>
      <rPr>
        <sz val="8"/>
        <color indexed="8"/>
        <rFont val="Times New Roman"/>
        <family val="1"/>
      </rPr>
      <t xml:space="preserve"> 87,25%-FUE</t>
    </r>
  </si>
  <si>
    <t>ZSZ SZPROTAWA</t>
  </si>
  <si>
    <r>
      <t>Nazwa projektu:</t>
    </r>
    <r>
      <rPr>
        <b/>
        <sz val="10"/>
        <color indexed="8"/>
        <rFont val="Times New Roman"/>
        <family val="1"/>
      </rPr>
      <t>Złota Patelnia</t>
    </r>
    <r>
      <rPr>
        <sz val="8"/>
        <color indexed="8"/>
        <rFont val="Times New Roman"/>
        <family val="1"/>
      </rPr>
      <t xml:space="preserve"> integracja społeczności gminy Szprotawa poprzez warsztaty kulinarne i terapię ruchem"- ( ZSZ Szprotawa)</t>
    </r>
  </si>
  <si>
    <t>2.12</t>
  </si>
  <si>
    <r>
      <t>Razem wydatki:</t>
    </r>
    <r>
      <rPr>
        <sz val="7"/>
        <color indexed="8"/>
        <rFont val="Times New Roman"/>
        <family val="1"/>
      </rPr>
      <t>Powiat (partner)-wkład własny; Fundacje Edukacji Ekonomicznej w Warszawie (realizator projektu)- śr.UE</t>
    </r>
  </si>
  <si>
    <r>
      <t xml:space="preserve">Nazwa projektu: </t>
    </r>
    <r>
      <rPr>
        <b/>
        <sz val="8"/>
        <color indexed="8"/>
        <rFont val="Times New Roman"/>
        <family val="1"/>
      </rPr>
      <t>AKADEMIA DZIENNIKARSKA</t>
    </r>
    <r>
      <rPr>
        <sz val="8"/>
        <color indexed="8"/>
        <rFont val="Times New Roman"/>
        <family val="1"/>
      </rPr>
      <t xml:space="preserve"> (wydział OKT)</t>
    </r>
  </si>
  <si>
    <r>
      <t xml:space="preserve">Nazwa projektu: </t>
    </r>
    <r>
      <rPr>
        <b/>
        <sz val="8"/>
        <color indexed="8"/>
        <rFont val="Times New Roman"/>
        <family val="1"/>
      </rPr>
      <t xml:space="preserve">STAWIAM NA SIEBIE I WIEM CO CHCĘ OSIAGNĄĆ </t>
    </r>
    <r>
      <rPr>
        <sz val="8"/>
        <color indexed="8"/>
        <rFont val="Times New Roman"/>
        <family val="1"/>
      </rPr>
      <t xml:space="preserve"> (wydział OKT)</t>
    </r>
  </si>
  <si>
    <r>
      <t xml:space="preserve">Razem wydatki: </t>
    </r>
    <r>
      <rPr>
        <b/>
        <sz val="8"/>
        <color indexed="8"/>
        <rFont val="Times New Roman"/>
        <family val="1"/>
      </rPr>
      <t>zlecone</t>
    </r>
  </si>
  <si>
    <t>4.</t>
  </si>
  <si>
    <t>Dział</t>
  </si>
  <si>
    <t>Rozdział</t>
  </si>
  <si>
    <t>§</t>
  </si>
  <si>
    <t>w tym:</t>
  </si>
  <si>
    <t>ogółem</t>
  </si>
  <si>
    <t>Budowę zatoki autobusowej przy ul Konopnickiej w Zaganiu dotacja z Gminy Zagan</t>
  </si>
  <si>
    <t>zakup samochodu dot.gm Żagan miasto</t>
  </si>
  <si>
    <t>1.</t>
  </si>
  <si>
    <t>2.</t>
  </si>
  <si>
    <t>3.</t>
  </si>
  <si>
    <t>5.</t>
  </si>
  <si>
    <t>6.</t>
  </si>
  <si>
    <t>w złotych</t>
  </si>
  <si>
    <t>x</t>
  </si>
  <si>
    <t>2009 r.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</si>
  <si>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</si>
  <si>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</si>
  <si>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</si>
  <si>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</si>
  <si>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</si>
  <si>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</si>
  <si>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</si>
  <si>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</si>
  <si>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</si>
  <si>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</si>
  <si>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</si>
  <si>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pożyczki na prefinansowanie z budżetu państwa</t>
  </si>
  <si>
    <t>pozostałe</t>
  </si>
  <si>
    <t>Wydatki majątkowe razem:</t>
  </si>
  <si>
    <t>1.1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</si>
  <si>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</si>
  <si>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</si>
  <si>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</si>
  <si>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</si>
  <si>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</si>
  <si>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</si>
  <si>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</si>
  <si>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pożyczki
i kredyty</t>
  </si>
  <si>
    <t>Wydatki
w okresie realizacji Projektu (całkowita wartość Projektu)
(6+7)</t>
  </si>
  <si>
    <t>2.3</t>
  </si>
  <si>
    <t>ZSTiL ŻAGAN</t>
  </si>
  <si>
    <r>
      <t xml:space="preserve">Nazwa projektu: </t>
    </r>
    <r>
      <rPr>
        <b/>
        <sz val="8"/>
        <color indexed="8"/>
        <rFont val="Times New Roman"/>
        <family val="1"/>
      </rPr>
      <t xml:space="preserve">LUBUSKA SZKOŁA ZAWODÓW           </t>
    </r>
    <r>
      <rPr>
        <sz val="8"/>
        <color indexed="8"/>
        <rFont val="Times New Roman"/>
        <family val="1"/>
      </rPr>
      <t>( ZSTiL W ŻAGANIU)</t>
    </r>
  </si>
  <si>
    <t>80120</t>
  </si>
  <si>
    <t>80130</t>
  </si>
  <si>
    <t>7.</t>
  </si>
  <si>
    <t xml:space="preserve">Klasyfikacja (dział, rozdział)
</t>
  </si>
  <si>
    <t>600; 60014</t>
  </si>
  <si>
    <t>Środki z budżetu krajowego</t>
  </si>
  <si>
    <t>1.5</t>
  </si>
  <si>
    <t>8.</t>
  </si>
  <si>
    <t>9.</t>
  </si>
  <si>
    <t>10.</t>
  </si>
  <si>
    <t>11.</t>
  </si>
  <si>
    <t>12.</t>
  </si>
  <si>
    <t>801, 80120</t>
  </si>
  <si>
    <t>2010 r.</t>
  </si>
  <si>
    <t>z tego: 2009 r.</t>
  </si>
  <si>
    <t>Program: PROGRAM OPERACYJNY KAPITAŁ LUDZKI</t>
  </si>
  <si>
    <t>2.6</t>
  </si>
  <si>
    <t>Program: Lubuski Regionalny Program Operacyjny</t>
  </si>
  <si>
    <t>Priorytet:IV.  Rozwój i modernizacja infrastruktury społecznej</t>
  </si>
  <si>
    <t>Działanie:4.1. Rozwój i modernizacja  infrastruktury ochrony zdrowia</t>
  </si>
  <si>
    <t>Działanie:4.2. Rozwój i modernizacja lokalnej infrastruktury edukacyjnej</t>
  </si>
  <si>
    <t>Priorytet:III.  Ochrona i zarządzanie zasobami środowiska przyrodniczego</t>
  </si>
  <si>
    <t>851; 85111</t>
  </si>
  <si>
    <t>801,80130</t>
  </si>
  <si>
    <t>2.7</t>
  </si>
  <si>
    <t>Środki
z budżetu krajowego   9</t>
  </si>
  <si>
    <t>Środki
z budżetu UE                  8</t>
  </si>
  <si>
    <t>1.0</t>
  </si>
  <si>
    <t xml:space="preserve">   2009 r.</t>
  </si>
  <si>
    <t>853, 85395</t>
  </si>
  <si>
    <t>Program: Lubuski Regionalny Program Operacyjny na lata 2007-2013</t>
  </si>
  <si>
    <t>Budowa zatoki autobusowej w m. Jankowa Żagańska</t>
  </si>
  <si>
    <t>Priorytet: III Ochrona i zarządzanie zasobami środowiska przyrodniczego</t>
  </si>
  <si>
    <t>Działanie: 3.1 Infrastruktura ochrony środowiska przyrodniczego</t>
  </si>
  <si>
    <t>Priorytet:2 „Zrównoważony rozwój obszarów wiejskich”</t>
  </si>
  <si>
    <t>Projektodawca  Powiatowy Urząd Pracy w Żaganiu</t>
  </si>
  <si>
    <t>Priorytet VI. Rynek pracy otwarty dla  wszystkich.</t>
  </si>
  <si>
    <t>Poddziałanie:   6.1.2  Wsparcie powiatowych i wojewódzkich urzędów  w realizacji zadań na rzecz aktywizacji zawodowej osób  bezrobotnych w regionie .</t>
  </si>
  <si>
    <t xml:space="preserve">Razem wydatki :     </t>
  </si>
  <si>
    <t>8 budżet UE</t>
  </si>
  <si>
    <t>Paragraf</t>
  </si>
  <si>
    <t>ZSP SZPROTAWA</t>
  </si>
  <si>
    <t>Działanie:9.5.Oddolne inicjatywy edukacyjne na obszarach wiejskich</t>
  </si>
  <si>
    <t>doposazenie Vkondygnacja</t>
  </si>
  <si>
    <t>system łaczności radiowej dla szpitala w żaganiu-pogotowie</t>
  </si>
  <si>
    <t>0830</t>
  </si>
  <si>
    <t>DOCHODY I WYDATKI NA REALIZACJĘ ZADAN Z ZAKRESU OCHRONY SRODOWISKA I GOSPODARKI WODNEJ NA 2010 ROK</t>
  </si>
  <si>
    <t>KLASYFIKACJA</t>
  </si>
  <si>
    <t>NAZWA</t>
  </si>
  <si>
    <t>KWOTA</t>
  </si>
  <si>
    <t>PLAN po zmianach</t>
  </si>
  <si>
    <t>zmiana 09/2010</t>
  </si>
  <si>
    <t>PLAN po zmianach 09/2010</t>
  </si>
  <si>
    <t>PLAN  po zmianach</t>
  </si>
  <si>
    <t>ZMIANA</t>
  </si>
  <si>
    <t>PLAN  po zmianach 10/2010</t>
  </si>
  <si>
    <t>nazwa zadania</t>
  </si>
  <si>
    <t>DZIAŁ</t>
  </si>
  <si>
    <t>ROZDZIAŁ</t>
  </si>
  <si>
    <t>10/2010</t>
  </si>
  <si>
    <t>11/2010</t>
  </si>
  <si>
    <t>Gospodarka komunalna i ochrona środowiska</t>
  </si>
  <si>
    <t>Wpływy i wydatki związane z gromadzeniem środków z opłat i kar za korzystanie ze środowiska</t>
  </si>
  <si>
    <t>Grzywny i inne kary pieniężne od osób prawnych i innych jednostek organizacyjnych</t>
  </si>
  <si>
    <t>Wynagrodzenia bezosobowe</t>
  </si>
  <si>
    <t>wydatki bieżace związane z ochrona srodowiska dokonywane przez Wydział Rolnictwa, Lesnictwa, Gospodarki wodnej i Budownictwa</t>
  </si>
  <si>
    <t>Wpływy z różnych opłat</t>
  </si>
  <si>
    <t>Zakup materiałów i wyposażenia</t>
  </si>
  <si>
    <t>Wpływy z różnych dochodów</t>
  </si>
  <si>
    <t>Zakup usług pozostałych</t>
  </si>
  <si>
    <t>Zakup usług obejmujących wykonanie ekspertyz, analiz i opinii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</si>
  <si>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</si>
  <si>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</si>
  <si>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</si>
  <si>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Edukacyjna opieka wychowawcza</t>
  </si>
  <si>
    <t>Specjalne ośrodki szkolno-wychowawcze</t>
  </si>
  <si>
    <t xml:space="preserve">Wydatki inwestycyjne jednostek budżetowych- wkład własny w zadanie </t>
  </si>
  <si>
    <t>Termomodernizacja Specjalnego Ośrodka Szkolno Wychowawczego w Żaganiu</t>
  </si>
  <si>
    <t>Oświata i wychowanie</t>
  </si>
  <si>
    <t>Szkoły zawodowe</t>
  </si>
  <si>
    <t>Wydatki inwestycyjne jednostek budżetowych</t>
  </si>
  <si>
    <t>- wkład własny w zadanie - Termomodernizacja  budynku Zespołu Szkół Technicznych i Licealnych w Żaganiu</t>
  </si>
  <si>
    <t>Bezpieczeństwo publiczne i ochrona przeciwpożarowa</t>
  </si>
  <si>
    <t>Komendy powiatowe Państwowej Straży Pożarnej</t>
  </si>
  <si>
    <t>studium wykonalnosci wydatek niekwalifikowalny do zadania "Budowa zespołu koszarowo-szkoleniowo-alarmowego przy komendzie Powiatowej Państwowej Straży Pozarnej w Żaganiu"</t>
  </si>
  <si>
    <t>wkład własny w zadanie "Budowa zespołu koszarowo-szkoleniowo-alarmowego przy komendzie Powiatowej Państwowej Straży Pozarnej w Żaganiu"</t>
  </si>
  <si>
    <t>wkład własny w zadanie Ratownicy ponad granicami</t>
  </si>
  <si>
    <t>RAZEM DOCHODY</t>
  </si>
  <si>
    <t>RAZEM WYDATKI</t>
  </si>
  <si>
    <t>środki z BUDŻETU:</t>
  </si>
  <si>
    <t>Termomodernizacja SOSW</t>
  </si>
  <si>
    <t>Termomodernizacja ZSTiL</t>
  </si>
  <si>
    <t>Zespół koszarowy</t>
  </si>
  <si>
    <t>12/2010</t>
  </si>
  <si>
    <t>składki na FUS</t>
  </si>
  <si>
    <t>składki FP</t>
  </si>
  <si>
    <t>plan po</t>
  </si>
  <si>
    <t>zmianach</t>
  </si>
  <si>
    <t>70005</t>
  </si>
  <si>
    <t xml:space="preserve">PLAN  </t>
  </si>
  <si>
    <t>plan</t>
  </si>
  <si>
    <t>„Odnowa nawierzchni bitumicznej drogi powiatowej 1082 (Remont drogi powiatowej Iłowa-Czyżówek)”</t>
  </si>
  <si>
    <t>6300</t>
  </si>
  <si>
    <t>010</t>
  </si>
  <si>
    <t>01005</t>
  </si>
  <si>
    <t>6260</t>
  </si>
  <si>
    <t>6419</t>
  </si>
  <si>
    <t>6417</t>
  </si>
  <si>
    <t>0770</t>
  </si>
  <si>
    <t>6059</t>
  </si>
  <si>
    <t>6057</t>
  </si>
  <si>
    <t>6050</t>
  </si>
  <si>
    <t>zadania zlecone</t>
  </si>
  <si>
    <t>60014</t>
  </si>
  <si>
    <t>754</t>
  </si>
  <si>
    <t>75478</t>
  </si>
  <si>
    <t>2130</t>
  </si>
  <si>
    <t>4211</t>
  </si>
  <si>
    <t>4301</t>
  </si>
  <si>
    <t>4421</t>
  </si>
  <si>
    <t>4751</t>
  </si>
  <si>
    <t>75818</t>
  </si>
  <si>
    <t>4810</t>
  </si>
  <si>
    <t>2001</t>
  </si>
  <si>
    <t>710</t>
  </si>
  <si>
    <t>71005</t>
  </si>
  <si>
    <t>4390</t>
  </si>
  <si>
    <t>02001</t>
  </si>
  <si>
    <t>020</t>
  </si>
  <si>
    <t>4300</t>
  </si>
  <si>
    <t>zmiana 12/2010</t>
  </si>
  <si>
    <t>900</t>
  </si>
  <si>
    <t>90019</t>
  </si>
  <si>
    <t>4700</t>
  </si>
  <si>
    <t>4750</t>
  </si>
  <si>
    <t>Scalenie gruntów wsi Przecław wraz z zagospodarowaniem poscaleniowym</t>
  </si>
  <si>
    <t>Plan przychodów i wydatków Powiatowego Funduszu</t>
  </si>
  <si>
    <t>Gospodarki Zasobem Geodezyjnym i Kartograficznym NA 2010 ROK</t>
  </si>
  <si>
    <t>dz.710 rozdz.71030</t>
  </si>
  <si>
    <t>PLAN 2010 ROK</t>
  </si>
  <si>
    <t>zmiana III</t>
  </si>
  <si>
    <t>PLAN na 31.03.2010 ROK</t>
  </si>
  <si>
    <t>PLAN  na 30.06.2010</t>
  </si>
  <si>
    <t>PLAN  09/2010</t>
  </si>
  <si>
    <t>PLAN  po zmianach 2010 ROK</t>
  </si>
  <si>
    <t>I.</t>
  </si>
  <si>
    <t>Stan środków obrotowych na początek roku</t>
  </si>
  <si>
    <t>1.1. środki pieniężne</t>
  </si>
  <si>
    <t>1.2. należnosci</t>
  </si>
  <si>
    <t>1.3. zobowiązania</t>
  </si>
  <si>
    <t>II.</t>
  </si>
  <si>
    <t>Przychody</t>
  </si>
  <si>
    <t>Wpływy z usług</t>
  </si>
  <si>
    <t>Pozostałe odsetki</t>
  </si>
  <si>
    <t>III.</t>
  </si>
  <si>
    <t>Wydatki bieżące, w tym:</t>
  </si>
  <si>
    <t>2400</t>
  </si>
  <si>
    <t>Wpłata do budżetu pozostalości środków finansowych gromadzonych na wydzielonym rachunku</t>
  </si>
  <si>
    <t>zakup materiałów</t>
  </si>
  <si>
    <t>4270</t>
  </si>
  <si>
    <t>Zakup usług remontowych</t>
  </si>
  <si>
    <t>w tym wymiana okien Szprotawa -32000 zł</t>
  </si>
  <si>
    <t>w tym malowanie pomieszczeń -94000 zł</t>
  </si>
  <si>
    <t>4350</t>
  </si>
  <si>
    <t>Zakup usług dostępu do sieci Internet</t>
  </si>
  <si>
    <t>4370</t>
  </si>
  <si>
    <t>Opłaty z tytułu zakupu usług telekomunikacyjnych telefonii stacjonarnej</t>
  </si>
  <si>
    <t>4740</t>
  </si>
  <si>
    <t xml:space="preserve"> Zakup materiałów papierniczych do sprzętu drukarskiego i urządzeń kserograficznych</t>
  </si>
  <si>
    <t>6110</t>
  </si>
  <si>
    <t>Wydatki inwestycyjne funduszy celowych</t>
  </si>
  <si>
    <t>6120</t>
  </si>
  <si>
    <t>Wydatki na zakupy inwestycyjne funduszy celowych</t>
  </si>
  <si>
    <t>2960</t>
  </si>
  <si>
    <t>Przelewy redystrybucyjne</t>
  </si>
  <si>
    <t>Odpis 10% od przychodów własnych dla funduszu centralnego (10% od poz.II.1)</t>
  </si>
  <si>
    <t xml:space="preserve"> Odpis 10% od przychodów własnych dla funduszu wojewódzkiego (10% od poz.II.1)</t>
  </si>
  <si>
    <t>IV.</t>
  </si>
  <si>
    <t>Stan środków obrotowych na koniec roku</t>
  </si>
  <si>
    <t>4.1. środki pieniężne</t>
  </si>
  <si>
    <t>4.2. należności</t>
  </si>
  <si>
    <t>4.3. zobowiązania</t>
  </si>
  <si>
    <t>853</t>
  </si>
  <si>
    <t>85395</t>
  </si>
  <si>
    <t>750</t>
  </si>
  <si>
    <t>75020</t>
  </si>
  <si>
    <t>załącznik nr 6</t>
  </si>
  <si>
    <t>ZAŁACZNIK NR 7</t>
  </si>
  <si>
    <t>PLAN DOCHODÓW</t>
  </si>
  <si>
    <t>Treść</t>
  </si>
  <si>
    <t>Przed zmianą</t>
  </si>
  <si>
    <t>Zmiana</t>
  </si>
  <si>
    <t>Po zmianie</t>
  </si>
  <si>
    <t>Rolnictwo i łowiectwo</t>
  </si>
  <si>
    <t>757 561,00</t>
  </si>
  <si>
    <t>939 360,00</t>
  </si>
  <si>
    <t>1 696 921,00</t>
  </si>
  <si>
    <t>Prace geodezyjno-urządzeniowe na potrzeby rolnictwa</t>
  </si>
  <si>
    <t>Dotacje otrzymane z funduszy celowych na finansowanie lub dofinansowanie kosztów realizacji inwestycji i zakupów inwestycyjnych jednostek sektora finansów publicznych</t>
  </si>
  <si>
    <t>0,00</t>
  </si>
  <si>
    <t>371 425,00</t>
  </si>
  <si>
    <t>Dotacje celowe otrzymane z budżetu państwa na inwestycje i zakupy inwestycyjne z zakresu administracji rządowej oraz inne zadania zlecone ustawami realizowane przez powiat</t>
  </si>
  <si>
    <t>425 951,00</t>
  </si>
  <si>
    <t>141 984,00</t>
  </si>
  <si>
    <t>600</t>
  </si>
  <si>
    <t>Transport i łączność</t>
  </si>
  <si>
    <t>1 031 365,00</t>
  </si>
  <si>
    <t>18 680,00</t>
  </si>
  <si>
    <t>1 050 045,00</t>
  </si>
  <si>
    <t>Drogi publiczne powiatowe</t>
  </si>
  <si>
    <t>Wpływy z tytułu pomocy finansowej udzielanej między jednostkami samorządu terytorialnego na dofinansowanie własnych zadań inwestycyjnych i zakupów inwestycyjnych</t>
  </si>
  <si>
    <t>403 836,00</t>
  </si>
  <si>
    <t>422 516,00</t>
  </si>
  <si>
    <t>700</t>
  </si>
  <si>
    <t>Gospodarka mieszkaniowa</t>
  </si>
  <si>
    <t>284 327,00</t>
  </si>
  <si>
    <t>- 51 794,00</t>
  </si>
  <si>
    <t>232 533,00</t>
  </si>
  <si>
    <t>Gospodarka gruntami i nieruchomościami</t>
  </si>
  <si>
    <t>Wpłaty z tytułu odpłatnego nabycia prawa własności oraz prawa użytkowania wieczystego nieruchomości</t>
  </si>
  <si>
    <t>72 227,00</t>
  </si>
  <si>
    <t>20 433,00</t>
  </si>
  <si>
    <t>Administracja publiczna</t>
  </si>
  <si>
    <t>379 557,00</t>
  </si>
  <si>
    <t>3 570,00</t>
  </si>
  <si>
    <t>383 127,00</t>
  </si>
  <si>
    <t>Starostwa powiatowe</t>
  </si>
  <si>
    <t>51 946,00</t>
  </si>
  <si>
    <t>55 516,00</t>
  </si>
  <si>
    <t>Wpływy ze sprzedaży składników majątkowych</t>
  </si>
  <si>
    <t>10 469 360,00</t>
  </si>
  <si>
    <t>6 000,00</t>
  </si>
  <si>
    <t>10 475 360,00</t>
  </si>
  <si>
    <t>Usuwanie skutków klęsk żywiołowych</t>
  </si>
  <si>
    <t>42 750,00</t>
  </si>
  <si>
    <t>48 750,00</t>
  </si>
  <si>
    <t>Dotacje celowe otrzymane z budżetu państwa na realizację bieżących zadań własnych powiatu</t>
  </si>
  <si>
    <t>313 981,00</t>
  </si>
  <si>
    <t>- 18 331,00</t>
  </si>
  <si>
    <t>295 650,00</t>
  </si>
  <si>
    <t>250 502,00</t>
  </si>
  <si>
    <t>232 171,00</t>
  </si>
  <si>
    <t>Dotacje celowe w ramach programów finansowanych z udziałem środków europejskich oraz środków o których mowa w art.5 ust.1 pkt 3 oraz ust. 3 pkt 5 i 6 ustawy, lub płatności w ramach budżetu środków europejskich</t>
  </si>
  <si>
    <t>37 300,00</t>
  </si>
  <si>
    <t>18 969,00</t>
  </si>
  <si>
    <t>870 078,00</t>
  </si>
  <si>
    <t>30 000,00</t>
  </si>
  <si>
    <t>900 078,00</t>
  </si>
  <si>
    <t>Strona 1 z 1</t>
  </si>
  <si>
    <t>BeSTia</t>
  </si>
  <si>
    <t>381 000,00</t>
  </si>
  <si>
    <t>411 000,00</t>
  </si>
  <si>
    <t>Razem:</t>
  </si>
  <si>
    <t>69 233 058,00</t>
  </si>
  <si>
    <t>927 485,00</t>
  </si>
  <si>
    <t>70 160 543,00</t>
  </si>
  <si>
    <t>Strona 2 z 1</t>
  </si>
  <si>
    <t>PLAN WYDATKÓW NA 2010 ROK</t>
  </si>
  <si>
    <t>Leśnictwo</t>
  </si>
  <si>
    <t>108 873,00</t>
  </si>
  <si>
    <t>- 53,00</t>
  </si>
  <si>
    <t>108 820,00</t>
  </si>
  <si>
    <t>Gospodarka leśna</t>
  </si>
  <si>
    <t>78 584,00</t>
  </si>
  <si>
    <t>78 531,00</t>
  </si>
  <si>
    <t>6 600,00</t>
  </si>
  <si>
    <t>6 547,00</t>
  </si>
  <si>
    <t>Działalność usługowa</t>
  </si>
  <si>
    <t>676 818,00</t>
  </si>
  <si>
    <t>53,00</t>
  </si>
  <si>
    <t>676 871,00</t>
  </si>
  <si>
    <t>Prace geologiczne (nieinwestycyjne)</t>
  </si>
  <si>
    <t>4 400,00</t>
  </si>
  <si>
    <t>4 453,00</t>
  </si>
  <si>
    <t>11 271 450,00</t>
  </si>
  <si>
    <t>7 200,00</t>
  </si>
  <si>
    <t>11 278 650,00</t>
  </si>
  <si>
    <t>49 950,00</t>
  </si>
  <si>
    <t>42 035,00</t>
  </si>
  <si>
    <t>49 235,00</t>
  </si>
  <si>
    <t>758</t>
  </si>
  <si>
    <t>Różne rozliczenia</t>
  </si>
  <si>
    <t>203 021,00</t>
  </si>
  <si>
    <t>- 1 200,00</t>
  </si>
  <si>
    <t>201 821,00</t>
  </si>
  <si>
    <t>Rezerwy ogólne i celowe</t>
  </si>
  <si>
    <t>Rezerwy</t>
  </si>
  <si>
    <t>22 559 822,00</t>
  </si>
  <si>
    <t>22 541 491,00</t>
  </si>
  <si>
    <t>12 872 055,00</t>
  </si>
  <si>
    <t>12 853 724,00</t>
  </si>
  <si>
    <t>500,00</t>
  </si>
  <si>
    <t>- 500,00</t>
  </si>
  <si>
    <t>15 000,00</t>
  </si>
  <si>
    <t>- 8 431,00</t>
  </si>
  <si>
    <t>6 569,00</t>
  </si>
  <si>
    <t>Podróże służbowe zagraniczne</t>
  </si>
  <si>
    <t>20 725,00</t>
  </si>
  <si>
    <t>- 8 600,00</t>
  </si>
  <si>
    <t>12 125,00</t>
  </si>
  <si>
    <t>800,00</t>
  </si>
  <si>
    <t>- 800,00</t>
  </si>
  <si>
    <t>Pozostałe zadania w zakresie polityki społecznej</t>
  </si>
  <si>
    <t>5 306 612,00</t>
  </si>
  <si>
    <t>5 310 182,00</t>
  </si>
  <si>
    <t>Pozostała działalność</t>
  </si>
  <si>
    <t>2 021 733,00</t>
  </si>
  <si>
    <t>2 025 303,00</t>
  </si>
  <si>
    <t>86 829,00</t>
  </si>
  <si>
    <t>90 399,00</t>
  </si>
  <si>
    <t>34 500,00</t>
  </si>
  <si>
    <t>- 3 114,00</t>
  </si>
  <si>
    <t>31 386,00</t>
  </si>
  <si>
    <t>Składki na ubezpieczenia społeczne</t>
  </si>
  <si>
    <t>27,00</t>
  </si>
  <si>
    <t>- 27,00</t>
  </si>
  <si>
    <t>Składki na Fundusz Pracy</t>
  </si>
  <si>
    <t>5,00</t>
  </si>
  <si>
    <t>- 5,00</t>
  </si>
  <si>
    <t>1 700,00</t>
  </si>
  <si>
    <t>- 107,00</t>
  </si>
  <si>
    <t>1 593,00</t>
  </si>
  <si>
    <t>2,00</t>
  </si>
  <si>
    <t>502,00</t>
  </si>
  <si>
    <t>29 500,00</t>
  </si>
  <si>
    <t>- 209,00</t>
  </si>
  <si>
    <t>29 291,00</t>
  </si>
  <si>
    <t xml:space="preserve">Szkolenia pracowników niebędących członkami korpusu służby cywilnej </t>
  </si>
  <si>
    <t>157,00</t>
  </si>
  <si>
    <t>- 157,00</t>
  </si>
  <si>
    <t>2 111,00</t>
  </si>
  <si>
    <t>- 2 111,00</t>
  </si>
  <si>
    <t>77 643 740,00</t>
  </si>
  <si>
    <t>78 571 225,00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</si>
</sst>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#,##0.00\ _z_ł"/>
    <numFmt numFmtId="178" formatCode="#,##0.00_ ;\-#,##0.00\ "/>
    <numFmt numFmtId="179" formatCode="0.000"/>
    <numFmt numFmtId="180" formatCode="0.0000"/>
    <numFmt numFmtId="181" formatCode="#,##0.00\ &quot;zł&quot;"/>
    <numFmt numFmtId="182" formatCode="0.0"/>
    <numFmt numFmtId="183" formatCode="0.00000"/>
    <numFmt numFmtId="184" formatCode="#,##0.000"/>
    <numFmt numFmtId="185" formatCode="#,##0.0000"/>
    <numFmt numFmtId="186" formatCode="#,##0.00000"/>
    <numFmt numFmtId="187" formatCode="#,##0_ ;\-#,##0\ "/>
    <numFmt numFmtId="188" formatCode="#,##0.00_ ;[Red]\-#,##0.00\ "/>
    <numFmt numFmtId="189" formatCode="0.E+0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</numFmts>
  <fonts count="78">
    <font>
      <sz val="10"/>
      <name val="Arial CE"/>
      <family val="0"/>
    </font>
    <font>
      <sz val="11"/>
      <name val="Arial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Times New Roman"/>
      <family val="1"/>
    </font>
    <font>
      <b/>
      <sz val="8"/>
      <color indexed="9"/>
      <name val="Times New Roman"/>
      <family val="1"/>
    </font>
    <font>
      <b/>
      <sz val="8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sz val="7"/>
      <color indexed="8"/>
      <name val="Times New Roman"/>
      <family val="1"/>
    </font>
    <font>
      <i/>
      <sz val="8"/>
      <color indexed="10"/>
      <name val="Times New Roman"/>
      <family val="1"/>
    </font>
    <font>
      <i/>
      <sz val="8"/>
      <color indexed="57"/>
      <name val="Times New Roman"/>
      <family val="1"/>
    </font>
    <font>
      <i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sz val="12"/>
      <name val="Times New Roman CE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sz val="10"/>
      <color indexed="53"/>
      <name val="Times New Roman"/>
      <family val="1"/>
    </font>
    <font>
      <i/>
      <u val="single"/>
      <sz val="8"/>
      <name val="Times New Roman"/>
      <family val="1"/>
    </font>
    <font>
      <b/>
      <sz val="13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1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4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16"/>
      <name val="Times New Roman"/>
      <family val="1"/>
    </font>
    <font>
      <sz val="11"/>
      <color indexed="16"/>
      <name val="Times New Roman"/>
      <family val="1"/>
    </font>
    <font>
      <b/>
      <sz val="11"/>
      <color indexed="16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double"/>
      <bottom style="hair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hair"/>
      <bottom style="dotted"/>
    </border>
    <border>
      <left style="thin"/>
      <right style="double"/>
      <top style="hair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double"/>
      <top style="double"/>
      <bottom style="hair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double"/>
      <top style="thin"/>
      <bottom style="dashed"/>
    </border>
    <border>
      <left style="thin"/>
      <right style="double"/>
      <top style="dashed"/>
      <bottom style="dashed"/>
    </border>
    <border>
      <left style="thin"/>
      <right style="thin"/>
      <top style="thin"/>
      <bottom style="dotted"/>
    </border>
    <border>
      <left style="thin"/>
      <right style="thin"/>
      <top style="hair"/>
      <bottom style="dashed"/>
    </border>
    <border>
      <left style="thin"/>
      <right style="double"/>
      <top style="hair"/>
      <bottom style="dashed"/>
    </border>
    <border>
      <left style="thin"/>
      <right style="double"/>
      <top style="hair"/>
      <bottom style="thin"/>
    </border>
    <border>
      <left style="thin"/>
      <right style="thin"/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dashed"/>
      <bottom style="thin"/>
    </border>
    <border>
      <left style="thin"/>
      <right style="double"/>
      <top style="dashed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tted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 style="double"/>
      <top style="thin"/>
      <bottom style="hair"/>
    </border>
    <border>
      <left style="double"/>
      <right style="thin"/>
      <top style="hair"/>
      <bottom style="hair"/>
    </border>
    <border>
      <left style="double"/>
      <right style="double"/>
      <top style="hair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double"/>
      <top style="hair"/>
      <bottom>
        <color indexed="63"/>
      </bottom>
    </border>
    <border>
      <left style="double"/>
      <right style="double"/>
      <top style="hair"/>
      <bottom style="thin"/>
    </border>
    <border>
      <left style="double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hair"/>
      <bottom style="double"/>
    </border>
    <border>
      <left style="double"/>
      <right style="double"/>
      <top style="hair"/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dashed"/>
    </border>
    <border>
      <left style="double"/>
      <right style="thin"/>
      <top style="dashed"/>
      <bottom style="dashed"/>
    </border>
    <border>
      <left style="double"/>
      <right style="thin"/>
      <top style="dashed"/>
      <bottom>
        <color indexed="63"/>
      </bottom>
    </border>
    <border>
      <left style="double"/>
      <right style="thin"/>
      <top style="double"/>
      <bottom style="dashed"/>
    </border>
    <border>
      <left style="double"/>
      <right style="thin"/>
      <top style="double"/>
      <bottom style="hair"/>
    </border>
    <border>
      <left style="double"/>
      <right style="thin"/>
      <top style="double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 style="thin"/>
      <top style="dashed"/>
      <bottom style="double"/>
    </border>
    <border>
      <left style="double"/>
      <right style="thin"/>
      <top style="dashed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8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889">
    <xf numFmtId="0" fontId="0" fillId="0" borderId="0" xfId="0" applyAlignment="1">
      <alignment/>
    </xf>
    <xf numFmtId="0" fontId="14" fillId="20" borderId="10" xfId="54" applyFont="1" applyFill="1" applyBorder="1" applyAlignment="1">
      <alignment horizontal="center" vertical="center" wrapText="1"/>
      <protection/>
    </xf>
    <xf numFmtId="0" fontId="9" fillId="0" borderId="0" xfId="54" applyFont="1">
      <alignment/>
      <protection/>
    </xf>
    <xf numFmtId="0" fontId="14" fillId="0" borderId="0" xfId="54" applyFont="1">
      <alignment/>
      <protection/>
    </xf>
    <xf numFmtId="0" fontId="9" fillId="0" borderId="11" xfId="54" applyFont="1" applyBorder="1">
      <alignment/>
      <protection/>
    </xf>
    <xf numFmtId="0" fontId="9" fillId="0" borderId="11" xfId="54" applyFont="1" applyBorder="1" applyAlignment="1">
      <alignment/>
      <protection/>
    </xf>
    <xf numFmtId="0" fontId="9" fillId="0" borderId="11" xfId="54" applyFont="1" applyBorder="1" applyAlignment="1">
      <alignment horizontal="center"/>
      <protection/>
    </xf>
    <xf numFmtId="0" fontId="15" fillId="0" borderId="0" xfId="54" applyFont="1">
      <alignment/>
      <protection/>
    </xf>
    <xf numFmtId="3" fontId="9" fillId="0" borderId="11" xfId="54" applyNumberFormat="1" applyFont="1" applyBorder="1">
      <alignment/>
      <protection/>
    </xf>
    <xf numFmtId="3" fontId="9" fillId="0" borderId="11" xfId="54" applyNumberFormat="1" applyFont="1" applyBorder="1" applyAlignment="1">
      <alignment/>
      <protection/>
    </xf>
    <xf numFmtId="3" fontId="9" fillId="0" borderId="11" xfId="54" applyNumberFormat="1" applyFont="1" applyBorder="1" applyAlignment="1">
      <alignment horizontal="center"/>
      <protection/>
    </xf>
    <xf numFmtId="0" fontId="15" fillId="0" borderId="0" xfId="54" applyFont="1" applyAlignment="1">
      <alignment/>
      <protection/>
    </xf>
    <xf numFmtId="3" fontId="9" fillId="0" borderId="12" xfId="54" applyNumberFormat="1" applyFont="1" applyBorder="1">
      <alignment/>
      <protection/>
    </xf>
    <xf numFmtId="3" fontId="9" fillId="0" borderId="12" xfId="54" applyNumberFormat="1" applyFont="1" applyBorder="1" applyAlignment="1">
      <alignment/>
      <protection/>
    </xf>
    <xf numFmtId="0" fontId="9" fillId="0" borderId="11" xfId="54" applyFont="1" applyBorder="1" applyAlignment="1">
      <alignment horizontal="left" vertical="center" wrapText="1"/>
      <protection/>
    </xf>
    <xf numFmtId="0" fontId="9" fillId="0" borderId="11" xfId="54" applyFont="1" applyBorder="1" applyAlignment="1">
      <alignment horizontal="left" vertical="center"/>
      <protection/>
    </xf>
    <xf numFmtId="0" fontId="14" fillId="20" borderId="13" xfId="54" applyFont="1" applyFill="1" applyBorder="1" applyAlignment="1">
      <alignment horizontal="center" vertical="center" wrapText="1"/>
      <protection/>
    </xf>
    <xf numFmtId="0" fontId="8" fillId="0" borderId="14" xfId="54" applyFont="1" applyBorder="1" applyAlignment="1">
      <alignment horizontal="center" vertical="center"/>
      <protection/>
    </xf>
    <xf numFmtId="0" fontId="8" fillId="0" borderId="15" xfId="54" applyFont="1" applyBorder="1" applyAlignment="1">
      <alignment horizontal="center" vertical="center"/>
      <protection/>
    </xf>
    <xf numFmtId="0" fontId="8" fillId="0" borderId="16" xfId="54" applyFont="1" applyBorder="1" applyAlignment="1">
      <alignment horizontal="center" vertical="center"/>
      <protection/>
    </xf>
    <xf numFmtId="0" fontId="14" fillId="0" borderId="17" xfId="54" applyFont="1" applyBorder="1" applyAlignment="1">
      <alignment horizontal="center"/>
      <protection/>
    </xf>
    <xf numFmtId="0" fontId="14" fillId="0" borderId="18" xfId="54" applyFont="1" applyBorder="1" applyAlignment="1">
      <alignment horizontal="left" vertical="center"/>
      <protection/>
    </xf>
    <xf numFmtId="3" fontId="14" fillId="0" borderId="18" xfId="54" applyNumberFormat="1" applyFont="1" applyBorder="1">
      <alignment/>
      <protection/>
    </xf>
    <xf numFmtId="3" fontId="9" fillId="0" borderId="19" xfId="54" applyNumberFormat="1" applyFont="1" applyBorder="1" applyAlignment="1">
      <alignment/>
      <protection/>
    </xf>
    <xf numFmtId="3" fontId="9" fillId="0" borderId="19" xfId="54" applyNumberFormat="1" applyFont="1" applyBorder="1">
      <alignment/>
      <protection/>
    </xf>
    <xf numFmtId="3" fontId="9" fillId="0" borderId="20" xfId="54" applyNumberFormat="1" applyFont="1" applyBorder="1">
      <alignment/>
      <protection/>
    </xf>
    <xf numFmtId="3" fontId="9" fillId="0" borderId="21" xfId="54" applyNumberFormat="1" applyFont="1" applyBorder="1">
      <alignment/>
      <protection/>
    </xf>
    <xf numFmtId="3" fontId="9" fillId="0" borderId="20" xfId="54" applyNumberFormat="1" applyFont="1" applyBorder="1" applyAlignment="1">
      <alignment/>
      <protection/>
    </xf>
    <xf numFmtId="3" fontId="9" fillId="0" borderId="21" xfId="54" applyNumberFormat="1" applyFont="1" applyBorder="1" applyAlignment="1">
      <alignment/>
      <protection/>
    </xf>
    <xf numFmtId="0" fontId="9" fillId="0" borderId="22" xfId="54" applyFont="1" applyBorder="1" applyAlignment="1">
      <alignment/>
      <protection/>
    </xf>
    <xf numFmtId="3" fontId="9" fillId="0" borderId="22" xfId="54" applyNumberFormat="1" applyFont="1" applyBorder="1">
      <alignment/>
      <protection/>
    </xf>
    <xf numFmtId="3" fontId="9" fillId="0" borderId="22" xfId="54" applyNumberFormat="1" applyFont="1" applyBorder="1" applyAlignment="1">
      <alignment/>
      <protection/>
    </xf>
    <xf numFmtId="3" fontId="9" fillId="0" borderId="23" xfId="54" applyNumberFormat="1" applyFont="1" applyBorder="1" applyAlignment="1">
      <alignment/>
      <protection/>
    </xf>
    <xf numFmtId="0" fontId="9" fillId="0" borderId="23" xfId="54" applyFont="1" applyBorder="1" applyAlignment="1">
      <alignment/>
      <protection/>
    </xf>
    <xf numFmtId="0" fontId="9" fillId="0" borderId="19" xfId="54" applyFont="1" applyBorder="1" applyAlignment="1">
      <alignment/>
      <protection/>
    </xf>
    <xf numFmtId="3" fontId="34" fillId="24" borderId="18" xfId="54" applyNumberFormat="1" applyFont="1" applyFill="1" applyBorder="1" applyAlignment="1">
      <alignment vertical="center"/>
      <protection/>
    </xf>
    <xf numFmtId="3" fontId="35" fillId="0" borderId="0" xfId="54" applyNumberFormat="1" applyFont="1">
      <alignment/>
      <protection/>
    </xf>
    <xf numFmtId="0" fontId="11" fillId="0" borderId="0" xfId="54" applyFont="1" applyAlignment="1">
      <alignment/>
      <protection/>
    </xf>
    <xf numFmtId="0" fontId="40" fillId="0" borderId="24" xfId="54" applyFont="1" applyBorder="1" applyAlignment="1">
      <alignment horizontal="left" vertical="center" wrapText="1"/>
      <protection/>
    </xf>
    <xf numFmtId="0" fontId="40" fillId="0" borderId="11" xfId="54" applyFont="1" applyBorder="1" applyAlignment="1">
      <alignment horizontal="left" vertical="center" wrapText="1"/>
      <protection/>
    </xf>
    <xf numFmtId="3" fontId="14" fillId="0" borderId="0" xfId="54" applyNumberFormat="1" applyFont="1">
      <alignment/>
      <protection/>
    </xf>
    <xf numFmtId="0" fontId="40" fillId="0" borderId="11" xfId="54" applyFont="1" applyBorder="1" applyAlignment="1">
      <alignment horizontal="left" vertical="center"/>
      <protection/>
    </xf>
    <xf numFmtId="0" fontId="40" fillId="0" borderId="20" xfId="54" applyFont="1" applyBorder="1" applyAlignment="1">
      <alignment horizontal="left" vertical="center"/>
      <protection/>
    </xf>
    <xf numFmtId="3" fontId="9" fillId="0" borderId="25" xfId="54" applyNumberFormat="1" applyFont="1" applyBorder="1" applyAlignment="1">
      <alignment/>
      <protection/>
    </xf>
    <xf numFmtId="0" fontId="40" fillId="0" borderId="22" xfId="54" applyFont="1" applyBorder="1" applyAlignment="1">
      <alignment horizontal="left" vertical="center" wrapText="1"/>
      <protection/>
    </xf>
    <xf numFmtId="0" fontId="40" fillId="0" borderId="22" xfId="54" applyFont="1" applyBorder="1" applyAlignment="1">
      <alignment/>
      <protection/>
    </xf>
    <xf numFmtId="3" fontId="40" fillId="0" borderId="22" xfId="54" applyNumberFormat="1" applyFont="1" applyBorder="1">
      <alignment/>
      <protection/>
    </xf>
    <xf numFmtId="3" fontId="40" fillId="0" borderId="22" xfId="54" applyNumberFormat="1" applyFont="1" applyBorder="1" applyAlignment="1">
      <alignment/>
      <protection/>
    </xf>
    <xf numFmtId="3" fontId="40" fillId="0" borderId="23" xfId="54" applyNumberFormat="1" applyFont="1" applyBorder="1" applyAlignment="1">
      <alignment/>
      <protection/>
    </xf>
    <xf numFmtId="0" fontId="40" fillId="0" borderId="0" xfId="54" applyFont="1">
      <alignment/>
      <protection/>
    </xf>
    <xf numFmtId="0" fontId="40" fillId="0" borderId="26" xfId="54" applyFont="1" applyBorder="1" applyAlignment="1">
      <alignment horizontal="center" vertical="center"/>
      <protection/>
    </xf>
    <xf numFmtId="0" fontId="40" fillId="0" borderId="11" xfId="54" applyFont="1" applyBorder="1" applyAlignment="1">
      <alignment/>
      <protection/>
    </xf>
    <xf numFmtId="3" fontId="40" fillId="0" borderId="11" xfId="54" applyNumberFormat="1" applyFont="1" applyBorder="1">
      <alignment/>
      <protection/>
    </xf>
    <xf numFmtId="3" fontId="40" fillId="0" borderId="11" xfId="54" applyNumberFormat="1" applyFont="1" applyBorder="1" applyAlignment="1">
      <alignment/>
      <protection/>
    </xf>
    <xf numFmtId="3" fontId="40" fillId="0" borderId="19" xfId="54" applyNumberFormat="1" applyFont="1" applyBorder="1" applyAlignment="1">
      <alignment/>
      <protection/>
    </xf>
    <xf numFmtId="0" fontId="40" fillId="0" borderId="27" xfId="54" applyFont="1" applyBorder="1" applyAlignment="1">
      <alignment horizontal="left" vertical="center"/>
      <protection/>
    </xf>
    <xf numFmtId="3" fontId="40" fillId="0" borderId="27" xfId="54" applyNumberFormat="1" applyFont="1" applyBorder="1">
      <alignment/>
      <protection/>
    </xf>
    <xf numFmtId="3" fontId="40" fillId="0" borderId="27" xfId="54" applyNumberFormat="1" applyFont="1" applyBorder="1" applyAlignment="1">
      <alignment horizontal="center"/>
      <protection/>
    </xf>
    <xf numFmtId="3" fontId="40" fillId="0" borderId="19" xfId="54" applyNumberFormat="1" applyFont="1" applyBorder="1">
      <alignment/>
      <protection/>
    </xf>
    <xf numFmtId="3" fontId="40" fillId="0" borderId="27" xfId="54" applyNumberFormat="1" applyFont="1" applyBorder="1" applyAlignment="1">
      <alignment/>
      <protection/>
    </xf>
    <xf numFmtId="3" fontId="40" fillId="0" borderId="28" xfId="54" applyNumberFormat="1" applyFont="1" applyBorder="1">
      <alignment/>
      <protection/>
    </xf>
    <xf numFmtId="3" fontId="40" fillId="0" borderId="28" xfId="54" applyNumberFormat="1" applyFont="1" applyBorder="1" applyAlignment="1">
      <alignment/>
      <protection/>
    </xf>
    <xf numFmtId="3" fontId="40" fillId="0" borderId="29" xfId="54" applyNumberFormat="1" applyFont="1" applyBorder="1">
      <alignment/>
      <protection/>
    </xf>
    <xf numFmtId="0" fontId="40" fillId="0" borderId="30" xfId="54" applyFont="1" applyBorder="1" applyAlignment="1">
      <alignment horizontal="left" vertical="center"/>
      <protection/>
    </xf>
    <xf numFmtId="3" fontId="40" fillId="0" borderId="30" xfId="54" applyNumberFormat="1" applyFont="1" applyBorder="1" applyAlignment="1">
      <alignment/>
      <protection/>
    </xf>
    <xf numFmtId="3" fontId="40" fillId="0" borderId="0" xfId="54" applyNumberFormat="1" applyFont="1">
      <alignment/>
      <protection/>
    </xf>
    <xf numFmtId="0" fontId="40" fillId="0" borderId="11" xfId="54" applyFont="1" applyBorder="1" applyAlignment="1">
      <alignment horizontal="center"/>
      <protection/>
    </xf>
    <xf numFmtId="3" fontId="40" fillId="0" borderId="11" xfId="54" applyNumberFormat="1" applyFont="1" applyBorder="1" applyAlignment="1">
      <alignment horizontal="center"/>
      <protection/>
    </xf>
    <xf numFmtId="3" fontId="40" fillId="0" borderId="20" xfId="54" applyNumberFormat="1" applyFont="1" applyBorder="1">
      <alignment/>
      <protection/>
    </xf>
    <xf numFmtId="3" fontId="40" fillId="0" borderId="20" xfId="54" applyNumberFormat="1" applyFont="1" applyBorder="1" applyAlignment="1">
      <alignment horizontal="center"/>
      <protection/>
    </xf>
    <xf numFmtId="3" fontId="40" fillId="0" borderId="21" xfId="54" applyNumberFormat="1" applyFont="1" applyBorder="1">
      <alignment/>
      <protection/>
    </xf>
    <xf numFmtId="49" fontId="40" fillId="0" borderId="11" xfId="54" applyNumberFormat="1" applyFont="1" applyBorder="1" applyAlignment="1">
      <alignment/>
      <protection/>
    </xf>
    <xf numFmtId="3" fontId="40" fillId="0" borderId="31" xfId="54" applyNumberFormat="1" applyFont="1" applyBorder="1">
      <alignment/>
      <protection/>
    </xf>
    <xf numFmtId="3" fontId="40" fillId="0" borderId="32" xfId="54" applyNumberFormat="1" applyFont="1" applyBorder="1">
      <alignment/>
      <protection/>
    </xf>
    <xf numFmtId="0" fontId="40" fillId="0" borderId="33" xfId="54" applyFont="1" applyBorder="1" applyAlignment="1">
      <alignment horizontal="left" vertical="center" wrapText="1"/>
      <protection/>
    </xf>
    <xf numFmtId="0" fontId="40" fillId="0" borderId="33" xfId="54" applyFont="1" applyBorder="1" applyAlignment="1">
      <alignment/>
      <protection/>
    </xf>
    <xf numFmtId="3" fontId="40" fillId="0" borderId="20" xfId="54" applyNumberFormat="1" applyFont="1" applyBorder="1" applyAlignment="1">
      <alignment/>
      <protection/>
    </xf>
    <xf numFmtId="3" fontId="40" fillId="0" borderId="21" xfId="54" applyNumberFormat="1" applyFont="1" applyBorder="1" applyAlignment="1">
      <alignment/>
      <protection/>
    </xf>
    <xf numFmtId="0" fontId="40" fillId="0" borderId="34" xfId="54" applyFont="1" applyBorder="1">
      <alignment/>
      <protection/>
    </xf>
    <xf numFmtId="3" fontId="42" fillId="0" borderId="11" xfId="54" applyNumberFormat="1" applyFont="1" applyBorder="1">
      <alignment/>
      <protection/>
    </xf>
    <xf numFmtId="3" fontId="42" fillId="0" borderId="19" xfId="54" applyNumberFormat="1" applyFont="1" applyBorder="1">
      <alignment/>
      <protection/>
    </xf>
    <xf numFmtId="0" fontId="42" fillId="0" borderId="0" xfId="54" applyFont="1">
      <alignment/>
      <protection/>
    </xf>
    <xf numFmtId="3" fontId="42" fillId="0" borderId="11" xfId="54" applyNumberFormat="1" applyFont="1" applyBorder="1" applyAlignment="1">
      <alignment/>
      <protection/>
    </xf>
    <xf numFmtId="3" fontId="42" fillId="0" borderId="19" xfId="54" applyNumberFormat="1" applyFont="1" applyBorder="1" applyAlignment="1">
      <alignment/>
      <protection/>
    </xf>
    <xf numFmtId="3" fontId="9" fillId="0" borderId="35" xfId="54" applyNumberFormat="1" applyFont="1" applyBorder="1">
      <alignment/>
      <protection/>
    </xf>
    <xf numFmtId="0" fontId="41" fillId="0" borderId="17" xfId="54" applyFont="1" applyBorder="1" applyAlignment="1">
      <alignment horizontal="center" vertical="center"/>
      <protection/>
    </xf>
    <xf numFmtId="0" fontId="41" fillId="0" borderId="18" xfId="54" applyFont="1" applyBorder="1" applyAlignment="1">
      <alignment horizontal="center" vertical="center"/>
      <protection/>
    </xf>
    <xf numFmtId="3" fontId="41" fillId="0" borderId="18" xfId="54" applyNumberFormat="1" applyFont="1" applyBorder="1" applyAlignment="1">
      <alignment horizontal="center" vertical="center"/>
      <protection/>
    </xf>
    <xf numFmtId="0" fontId="9" fillId="0" borderId="20" xfId="54" applyFont="1" applyBorder="1">
      <alignment/>
      <protection/>
    </xf>
    <xf numFmtId="0" fontId="40" fillId="0" borderId="35" xfId="54" applyFont="1" applyBorder="1" applyAlignment="1">
      <alignment horizontal="left" vertical="center"/>
      <protection/>
    </xf>
    <xf numFmtId="0" fontId="9" fillId="0" borderId="35" xfId="54" applyFont="1" applyBorder="1" applyAlignment="1">
      <alignment/>
      <protection/>
    </xf>
    <xf numFmtId="3" fontId="9" fillId="0" borderId="35" xfId="54" applyNumberFormat="1" applyFont="1" applyBorder="1" applyAlignment="1">
      <alignment/>
      <protection/>
    </xf>
    <xf numFmtId="3" fontId="9" fillId="0" borderId="36" xfId="54" applyNumberFormat="1" applyFont="1" applyBorder="1" applyAlignment="1">
      <alignment/>
      <protection/>
    </xf>
    <xf numFmtId="3" fontId="40" fillId="0" borderId="33" xfId="54" applyNumberFormat="1" applyFont="1" applyBorder="1">
      <alignment/>
      <protection/>
    </xf>
    <xf numFmtId="0" fontId="40" fillId="0" borderId="37" xfId="54" applyFont="1" applyBorder="1" applyAlignment="1">
      <alignment/>
      <protection/>
    </xf>
    <xf numFmtId="0" fontId="40" fillId="0" borderId="19" xfId="54" applyFont="1" applyBorder="1" applyAlignment="1">
      <alignment/>
      <protection/>
    </xf>
    <xf numFmtId="0" fontId="40" fillId="0" borderId="11" xfId="54" applyFont="1" applyBorder="1">
      <alignment/>
      <protection/>
    </xf>
    <xf numFmtId="0" fontId="40" fillId="0" borderId="20" xfId="54" applyFont="1" applyBorder="1" applyAlignment="1">
      <alignment/>
      <protection/>
    </xf>
    <xf numFmtId="0" fontId="40" fillId="0" borderId="23" xfId="54" applyFont="1" applyBorder="1" applyAlignment="1">
      <alignment/>
      <protection/>
    </xf>
    <xf numFmtId="0" fontId="40" fillId="0" borderId="38" xfId="54" applyFont="1" applyBorder="1" applyAlignment="1">
      <alignment/>
      <protection/>
    </xf>
    <xf numFmtId="4" fontId="40" fillId="0" borderId="11" xfId="54" applyNumberFormat="1" applyFont="1" applyBorder="1">
      <alignment/>
      <protection/>
    </xf>
    <xf numFmtId="4" fontId="40" fillId="0" borderId="19" xfId="54" applyNumberFormat="1" applyFont="1" applyBorder="1">
      <alignment/>
      <protection/>
    </xf>
    <xf numFmtId="0" fontId="40" fillId="0" borderId="11" xfId="54" applyFont="1" applyBorder="1" applyAlignment="1">
      <alignment horizontal="left" wrapText="1"/>
      <protection/>
    </xf>
    <xf numFmtId="49" fontId="40" fillId="0" borderId="11" xfId="54" applyNumberFormat="1" applyFont="1" applyBorder="1" applyAlignment="1">
      <alignment horizontal="center"/>
      <protection/>
    </xf>
    <xf numFmtId="49" fontId="40" fillId="0" borderId="11" xfId="54" applyNumberFormat="1" applyFont="1" applyBorder="1">
      <alignment/>
      <protection/>
    </xf>
    <xf numFmtId="0" fontId="40" fillId="0" borderId="20" xfId="54" applyFont="1" applyBorder="1">
      <alignment/>
      <protection/>
    </xf>
    <xf numFmtId="0" fontId="9" fillId="0" borderId="22" xfId="54" applyFont="1" applyBorder="1" applyAlignment="1">
      <alignment horizontal="left" vertical="center"/>
      <protection/>
    </xf>
    <xf numFmtId="0" fontId="9" fillId="0" borderId="11" xfId="54" applyFont="1" applyBorder="1" applyAlignment="1">
      <alignment wrapText="1"/>
      <protection/>
    </xf>
    <xf numFmtId="0" fontId="9" fillId="0" borderId="11" xfId="54" applyFont="1" applyBorder="1" applyAlignment="1">
      <alignment horizontal="center" wrapText="1"/>
      <protection/>
    </xf>
    <xf numFmtId="3" fontId="9" fillId="0" borderId="11" xfId="54" applyNumberFormat="1" applyFont="1" applyBorder="1" applyAlignment="1">
      <alignment wrapText="1"/>
      <protection/>
    </xf>
    <xf numFmtId="0" fontId="34" fillId="25" borderId="0" xfId="54" applyFont="1" applyFill="1" applyBorder="1" applyAlignment="1">
      <alignment horizontal="center" vertical="center"/>
      <protection/>
    </xf>
    <xf numFmtId="3" fontId="34" fillId="25" borderId="0" xfId="54" applyNumberFormat="1" applyFont="1" applyFill="1" applyBorder="1" applyAlignment="1">
      <alignment vertical="center"/>
      <protection/>
    </xf>
    <xf numFmtId="0" fontId="40" fillId="0" borderId="12" xfId="54" applyFont="1" applyBorder="1" applyAlignment="1">
      <alignment horizontal="left" vertical="center"/>
      <protection/>
    </xf>
    <xf numFmtId="0" fontId="9" fillId="0" borderId="12" xfId="54" applyFont="1" applyBorder="1" applyAlignment="1">
      <alignment/>
      <protection/>
    </xf>
    <xf numFmtId="0" fontId="9" fillId="0" borderId="24" xfId="54" applyFont="1" applyBorder="1" applyAlignment="1">
      <alignment/>
      <protection/>
    </xf>
    <xf numFmtId="3" fontId="9" fillId="0" borderId="24" xfId="54" applyNumberFormat="1" applyFont="1" applyBorder="1">
      <alignment/>
      <protection/>
    </xf>
    <xf numFmtId="3" fontId="9" fillId="0" borderId="24" xfId="54" applyNumberFormat="1" applyFont="1" applyBorder="1" applyAlignment="1">
      <alignment/>
      <protection/>
    </xf>
    <xf numFmtId="3" fontId="9" fillId="0" borderId="39" xfId="54" applyNumberFormat="1" applyFont="1" applyBorder="1" applyAlignment="1">
      <alignment/>
      <protection/>
    </xf>
    <xf numFmtId="0" fontId="40" fillId="0" borderId="0" xfId="54" applyFont="1" applyBorder="1" applyAlignment="1">
      <alignment horizontal="center" vertical="center"/>
      <protection/>
    </xf>
    <xf numFmtId="0" fontId="40" fillId="0" borderId="0" xfId="54" applyFont="1" applyBorder="1" applyAlignment="1">
      <alignment horizontal="left" vertical="center"/>
      <protection/>
    </xf>
    <xf numFmtId="0" fontId="40" fillId="0" borderId="40" xfId="54" applyFont="1" applyBorder="1" applyAlignment="1">
      <alignment horizontal="center" vertical="center"/>
      <protection/>
    </xf>
    <xf numFmtId="0" fontId="41" fillId="0" borderId="40" xfId="54" applyFont="1" applyBorder="1" applyAlignment="1">
      <alignment horizontal="left" vertical="center"/>
      <protection/>
    </xf>
    <xf numFmtId="0" fontId="14" fillId="0" borderId="40" xfId="54" applyFont="1" applyBorder="1" applyAlignment="1">
      <alignment/>
      <protection/>
    </xf>
    <xf numFmtId="3" fontId="14" fillId="0" borderId="40" xfId="54" applyNumberFormat="1" applyFont="1" applyBorder="1">
      <alignment/>
      <protection/>
    </xf>
    <xf numFmtId="0" fontId="9" fillId="0" borderId="0" xfId="54" applyFont="1" applyBorder="1" applyAlignment="1">
      <alignment/>
      <protection/>
    </xf>
    <xf numFmtId="3" fontId="9" fillId="0" borderId="0" xfId="54" applyNumberFormat="1" applyFont="1" applyBorder="1">
      <alignment/>
      <protection/>
    </xf>
    <xf numFmtId="3" fontId="9" fillId="0" borderId="0" xfId="54" applyNumberFormat="1" applyFont="1" applyBorder="1" applyAlignment="1">
      <alignment/>
      <protection/>
    </xf>
    <xf numFmtId="0" fontId="40" fillId="0" borderId="41" xfId="54" applyFont="1" applyBorder="1" applyAlignment="1">
      <alignment horizontal="left" vertical="center" wrapText="1"/>
      <protection/>
    </xf>
    <xf numFmtId="0" fontId="40" fillId="0" borderId="41" xfId="54" applyFont="1" applyBorder="1" applyAlignment="1">
      <alignment/>
      <protection/>
    </xf>
    <xf numFmtId="3" fontId="40" fillId="0" borderId="41" xfId="54" applyNumberFormat="1" applyFont="1" applyBorder="1" applyAlignment="1">
      <alignment/>
      <protection/>
    </xf>
    <xf numFmtId="3" fontId="40" fillId="0" borderId="42" xfId="54" applyNumberFormat="1" applyFont="1" applyBorder="1" applyAlignment="1">
      <alignment/>
      <protection/>
    </xf>
    <xf numFmtId="0" fontId="40" fillId="0" borderId="10" xfId="54" applyFont="1" applyBorder="1" applyAlignment="1">
      <alignment horizontal="left" vertical="center" wrapText="1"/>
      <protection/>
    </xf>
    <xf numFmtId="0" fontId="40" fillId="0" borderId="10" xfId="54" applyFont="1" applyBorder="1" applyAlignment="1">
      <alignment/>
      <protection/>
    </xf>
    <xf numFmtId="3" fontId="40" fillId="0" borderId="10" xfId="54" applyNumberFormat="1" applyFont="1" applyBorder="1" applyAlignment="1">
      <alignment/>
      <protection/>
    </xf>
    <xf numFmtId="3" fontId="40" fillId="0" borderId="13" xfId="54" applyNumberFormat="1" applyFont="1" applyBorder="1" applyAlignment="1">
      <alignment/>
      <protection/>
    </xf>
    <xf numFmtId="0" fontId="40" fillId="0" borderId="10" xfId="54" applyFont="1" applyBorder="1" applyAlignment="1">
      <alignment horizontal="center"/>
      <protection/>
    </xf>
    <xf numFmtId="0" fontId="40" fillId="0" borderId="10" xfId="54" applyFont="1" applyBorder="1" applyAlignment="1">
      <alignment horizontal="left" vertical="center"/>
      <protection/>
    </xf>
    <xf numFmtId="3" fontId="40" fillId="0" borderId="10" xfId="54" applyNumberFormat="1" applyFont="1" applyBorder="1">
      <alignment/>
      <protection/>
    </xf>
    <xf numFmtId="3" fontId="40" fillId="0" borderId="10" xfId="54" applyNumberFormat="1" applyFont="1" applyBorder="1" applyAlignment="1">
      <alignment horizontal="center"/>
      <protection/>
    </xf>
    <xf numFmtId="3" fontId="40" fillId="0" borderId="13" xfId="54" applyNumberFormat="1" applyFont="1" applyBorder="1">
      <alignment/>
      <protection/>
    </xf>
    <xf numFmtId="0" fontId="40" fillId="0" borderId="43" xfId="54" applyFont="1" applyBorder="1" applyAlignment="1">
      <alignment horizontal="center" vertical="center"/>
      <protection/>
    </xf>
    <xf numFmtId="0" fontId="40" fillId="0" borderId="44" xfId="54" applyFont="1" applyBorder="1" applyAlignment="1">
      <alignment horizontal="left" vertical="center"/>
      <protection/>
    </xf>
    <xf numFmtId="3" fontId="9" fillId="0" borderId="44" xfId="54" applyNumberFormat="1" applyFont="1" applyBorder="1" applyAlignment="1">
      <alignment/>
      <protection/>
    </xf>
    <xf numFmtId="3" fontId="9" fillId="0" borderId="44" xfId="54" applyNumberFormat="1" applyFont="1" applyBorder="1">
      <alignment/>
      <protection/>
    </xf>
    <xf numFmtId="3" fontId="9" fillId="0" borderId="45" xfId="54" applyNumberFormat="1" applyFont="1" applyBorder="1" applyAlignment="1">
      <alignment/>
      <protection/>
    </xf>
    <xf numFmtId="3" fontId="42" fillId="0" borderId="20" xfId="54" applyNumberFormat="1" applyFont="1" applyBorder="1">
      <alignment/>
      <protection/>
    </xf>
    <xf numFmtId="3" fontId="42" fillId="0" borderId="20" xfId="54" applyNumberFormat="1" applyFont="1" applyBorder="1" applyAlignment="1">
      <alignment/>
      <protection/>
    </xf>
    <xf numFmtId="3" fontId="42" fillId="0" borderId="21" xfId="54" applyNumberFormat="1" applyFont="1" applyBorder="1" applyAlignment="1">
      <alignment/>
      <protection/>
    </xf>
    <xf numFmtId="3" fontId="40" fillId="0" borderId="46" xfId="54" applyNumberFormat="1" applyFont="1" applyBorder="1">
      <alignment/>
      <protection/>
    </xf>
    <xf numFmtId="3" fontId="40" fillId="0" borderId="46" xfId="54" applyNumberFormat="1" applyFont="1" applyBorder="1" applyAlignment="1">
      <alignment/>
      <protection/>
    </xf>
    <xf numFmtId="3" fontId="40" fillId="0" borderId="47" xfId="54" applyNumberFormat="1" applyFont="1" applyBorder="1">
      <alignment/>
      <protection/>
    </xf>
    <xf numFmtId="3" fontId="42" fillId="0" borderId="0" xfId="54" applyNumberFormat="1" applyFont="1">
      <alignment/>
      <protection/>
    </xf>
    <xf numFmtId="4" fontId="42" fillId="0" borderId="0" xfId="54" applyNumberFormat="1" applyFont="1">
      <alignment/>
      <protection/>
    </xf>
    <xf numFmtId="0" fontId="42" fillId="0" borderId="0" xfId="54" applyFont="1" applyBorder="1" applyAlignment="1">
      <alignment/>
      <protection/>
    </xf>
    <xf numFmtId="0" fontId="44" fillId="0" borderId="0" xfId="54" applyFont="1" applyAlignment="1">
      <alignment/>
      <protection/>
    </xf>
    <xf numFmtId="4" fontId="44" fillId="0" borderId="0" xfId="54" applyNumberFormat="1" applyFont="1" applyAlignment="1">
      <alignment/>
      <protection/>
    </xf>
    <xf numFmtId="0" fontId="44" fillId="0" borderId="0" xfId="54" applyFont="1">
      <alignment/>
      <protection/>
    </xf>
    <xf numFmtId="3" fontId="44" fillId="0" borderId="0" xfId="54" applyNumberFormat="1" applyFont="1">
      <alignment/>
      <protection/>
    </xf>
    <xf numFmtId="4" fontId="44" fillId="0" borderId="0" xfId="54" applyNumberFormat="1" applyFont="1">
      <alignment/>
      <protection/>
    </xf>
    <xf numFmtId="0" fontId="46" fillId="0" borderId="0" xfId="54" applyFont="1">
      <alignment/>
      <protection/>
    </xf>
    <xf numFmtId="4" fontId="9" fillId="0" borderId="0" xfId="54" applyNumberFormat="1" applyFont="1">
      <alignment/>
      <protection/>
    </xf>
    <xf numFmtId="3" fontId="36" fillId="0" borderId="0" xfId="54" applyNumberFormat="1" applyFont="1">
      <alignment/>
      <protection/>
    </xf>
    <xf numFmtId="4" fontId="40" fillId="0" borderId="0" xfId="54" applyNumberFormat="1" applyFont="1">
      <alignment/>
      <protection/>
    </xf>
    <xf numFmtId="0" fontId="34" fillId="24" borderId="0" xfId="54" applyFont="1" applyFill="1" applyBorder="1" applyAlignment="1">
      <alignment horizontal="center" vertical="center"/>
      <protection/>
    </xf>
    <xf numFmtId="3" fontId="34" fillId="24" borderId="0" xfId="54" applyNumberFormat="1" applyFont="1" applyFill="1" applyBorder="1" applyAlignment="1">
      <alignment vertical="center"/>
      <protection/>
    </xf>
    <xf numFmtId="0" fontId="14" fillId="25" borderId="0" xfId="54" applyFont="1" applyFill="1" applyBorder="1">
      <alignment/>
      <protection/>
    </xf>
    <xf numFmtId="3" fontId="14" fillId="25" borderId="0" xfId="54" applyNumberFormat="1" applyFont="1" applyFill="1" applyBorder="1">
      <alignment/>
      <protection/>
    </xf>
    <xf numFmtId="0" fontId="40" fillId="0" borderId="48" xfId="54" applyFont="1" applyBorder="1" applyAlignment="1">
      <alignment horizontal="left" vertical="center" wrapText="1"/>
      <protection/>
    </xf>
    <xf numFmtId="3" fontId="40" fillId="0" borderId="48" xfId="54" applyNumberFormat="1" applyFont="1" applyBorder="1" applyAlignment="1">
      <alignment/>
      <protection/>
    </xf>
    <xf numFmtId="3" fontId="40" fillId="0" borderId="48" xfId="54" applyNumberFormat="1" applyFont="1" applyBorder="1">
      <alignment/>
      <protection/>
    </xf>
    <xf numFmtId="3" fontId="40" fillId="0" borderId="49" xfId="54" applyNumberFormat="1" applyFont="1" applyBorder="1" applyAlignment="1">
      <alignment/>
      <protection/>
    </xf>
    <xf numFmtId="0" fontId="40" fillId="0" borderId="32" xfId="54" applyFont="1" applyBorder="1" applyAlignment="1">
      <alignment horizontal="left" vertical="center" wrapText="1"/>
      <protection/>
    </xf>
    <xf numFmtId="3" fontId="40" fillId="0" borderId="32" xfId="54" applyNumberFormat="1" applyFont="1" applyBorder="1" applyAlignment="1">
      <alignment/>
      <protection/>
    </xf>
    <xf numFmtId="3" fontId="40" fillId="0" borderId="50" xfId="54" applyNumberFormat="1" applyFont="1" applyBorder="1" applyAlignment="1">
      <alignment/>
      <protection/>
    </xf>
    <xf numFmtId="0" fontId="40" fillId="0" borderId="32" xfId="54" applyFont="1" applyBorder="1" applyAlignment="1">
      <alignment horizontal="left" vertical="center"/>
      <protection/>
    </xf>
    <xf numFmtId="0" fontId="40" fillId="0" borderId="51" xfId="54" applyFont="1" applyBorder="1" applyAlignment="1">
      <alignment horizontal="left" vertical="center" wrapText="1"/>
      <protection/>
    </xf>
    <xf numFmtId="3" fontId="40" fillId="0" borderId="51" xfId="54" applyNumberFormat="1" applyFont="1" applyBorder="1" applyAlignment="1">
      <alignment/>
      <protection/>
    </xf>
    <xf numFmtId="3" fontId="40" fillId="0" borderId="51" xfId="54" applyNumberFormat="1" applyFont="1" applyBorder="1">
      <alignment/>
      <protection/>
    </xf>
    <xf numFmtId="0" fontId="40" fillId="0" borderId="27" xfId="54" applyFont="1" applyBorder="1" applyAlignment="1">
      <alignment horizontal="left" vertical="center" wrapText="1"/>
      <protection/>
    </xf>
    <xf numFmtId="49" fontId="40" fillId="0" borderId="27" xfId="54" applyNumberFormat="1" applyFont="1" applyBorder="1" applyAlignment="1">
      <alignment horizontal="center"/>
      <protection/>
    </xf>
    <xf numFmtId="3" fontId="40" fillId="0" borderId="30" xfId="54" applyNumberFormat="1" applyFont="1" applyBorder="1">
      <alignment/>
      <protection/>
    </xf>
    <xf numFmtId="3" fontId="9" fillId="0" borderId="0" xfId="54" applyNumberFormat="1" applyFont="1">
      <alignment/>
      <protection/>
    </xf>
    <xf numFmtId="3" fontId="41" fillId="0" borderId="11" xfId="54" applyNumberFormat="1" applyFont="1" applyBorder="1">
      <alignment/>
      <protection/>
    </xf>
    <xf numFmtId="0" fontId="40" fillId="0" borderId="35" xfId="54" applyFont="1" applyBorder="1" applyAlignment="1">
      <alignment/>
      <protection/>
    </xf>
    <xf numFmtId="3" fontId="40" fillId="0" borderId="35" xfId="54" applyNumberFormat="1" applyFont="1" applyBorder="1">
      <alignment/>
      <protection/>
    </xf>
    <xf numFmtId="3" fontId="40" fillId="0" borderId="35" xfId="54" applyNumberFormat="1" applyFont="1" applyBorder="1" applyAlignment="1">
      <alignment/>
      <protection/>
    </xf>
    <xf numFmtId="3" fontId="40" fillId="0" borderId="36" xfId="54" applyNumberFormat="1" applyFont="1" applyBorder="1" applyAlignment="1">
      <alignment/>
      <protection/>
    </xf>
    <xf numFmtId="0" fontId="41" fillId="0" borderId="52" xfId="54" applyFont="1" applyBorder="1" applyAlignment="1">
      <alignment horizontal="left" vertical="center"/>
      <protection/>
    </xf>
    <xf numFmtId="0" fontId="41" fillId="0" borderId="38" xfId="54" applyFont="1" applyBorder="1" applyAlignment="1">
      <alignment horizontal="left" vertical="center"/>
      <protection/>
    </xf>
    <xf numFmtId="0" fontId="41" fillId="0" borderId="20" xfId="54" applyFont="1" applyBorder="1" applyAlignment="1">
      <alignment horizontal="left" vertical="center"/>
      <protection/>
    </xf>
    <xf numFmtId="0" fontId="41" fillId="0" borderId="52" xfId="54" applyFont="1" applyBorder="1" applyAlignment="1">
      <alignment/>
      <protection/>
    </xf>
    <xf numFmtId="3" fontId="41" fillId="0" borderId="52" xfId="54" applyNumberFormat="1" applyFont="1" applyBorder="1">
      <alignment/>
      <protection/>
    </xf>
    <xf numFmtId="3" fontId="41" fillId="0" borderId="52" xfId="54" applyNumberFormat="1" applyFont="1" applyBorder="1" applyAlignment="1">
      <alignment/>
      <protection/>
    </xf>
    <xf numFmtId="3" fontId="41" fillId="0" borderId="53" xfId="54" applyNumberFormat="1" applyFont="1" applyBorder="1" applyAlignment="1">
      <alignment/>
      <protection/>
    </xf>
    <xf numFmtId="0" fontId="41" fillId="0" borderId="38" xfId="54" applyFont="1" applyBorder="1" applyAlignment="1">
      <alignment/>
      <protection/>
    </xf>
    <xf numFmtId="3" fontId="41" fillId="0" borderId="20" xfId="54" applyNumberFormat="1" applyFont="1" applyBorder="1">
      <alignment/>
      <protection/>
    </xf>
    <xf numFmtId="3" fontId="41" fillId="0" borderId="21" xfId="54" applyNumberFormat="1" applyFont="1" applyBorder="1">
      <alignment/>
      <protection/>
    </xf>
    <xf numFmtId="3" fontId="41" fillId="0" borderId="38" xfId="54" applyNumberFormat="1" applyFont="1" applyBorder="1">
      <alignment/>
      <protection/>
    </xf>
    <xf numFmtId="3" fontId="41" fillId="0" borderId="38" xfId="54" applyNumberFormat="1" applyFont="1" applyBorder="1" applyAlignment="1">
      <alignment/>
      <protection/>
    </xf>
    <xf numFmtId="3" fontId="41" fillId="0" borderId="54" xfId="54" applyNumberFormat="1" applyFont="1" applyBorder="1" applyAlignment="1">
      <alignment/>
      <protection/>
    </xf>
    <xf numFmtId="3" fontId="41" fillId="0" borderId="20" xfId="54" applyNumberFormat="1" applyFont="1" applyBorder="1" applyAlignment="1">
      <alignment/>
      <protection/>
    </xf>
    <xf numFmtId="3" fontId="41" fillId="0" borderId="21" xfId="54" applyNumberFormat="1" applyFont="1" applyBorder="1" applyAlignment="1">
      <alignment/>
      <protection/>
    </xf>
    <xf numFmtId="0" fontId="40" fillId="0" borderId="24" xfId="54" applyFont="1" applyBorder="1" applyAlignment="1">
      <alignment/>
      <protection/>
    </xf>
    <xf numFmtId="3" fontId="40" fillId="0" borderId="24" xfId="54" applyNumberFormat="1" applyFont="1" applyBorder="1">
      <alignment/>
      <protection/>
    </xf>
    <xf numFmtId="0" fontId="40" fillId="0" borderId="39" xfId="54" applyFont="1" applyBorder="1" applyAlignment="1">
      <alignment/>
      <protection/>
    </xf>
    <xf numFmtId="0" fontId="41" fillId="0" borderId="20" xfId="54" applyFont="1" applyBorder="1" applyAlignment="1">
      <alignment/>
      <protection/>
    </xf>
    <xf numFmtId="0" fontId="9" fillId="0" borderId="26" xfId="54" applyFont="1" applyBorder="1" applyAlignment="1">
      <alignment horizontal="center" vertical="center"/>
      <protection/>
    </xf>
    <xf numFmtId="0" fontId="41" fillId="0" borderId="20" xfId="54" applyFont="1" applyBorder="1">
      <alignment/>
      <protection/>
    </xf>
    <xf numFmtId="0" fontId="40" fillId="0" borderId="46" xfId="54" applyFont="1" applyBorder="1" applyAlignment="1">
      <alignment horizontal="left" vertical="center"/>
      <protection/>
    </xf>
    <xf numFmtId="0" fontId="40" fillId="0" borderId="46" xfId="54" applyFont="1" applyBorder="1" applyAlignment="1">
      <alignment/>
      <protection/>
    </xf>
    <xf numFmtId="3" fontId="40" fillId="0" borderId="12" xfId="54" applyNumberFormat="1" applyFont="1" applyBorder="1">
      <alignment/>
      <protection/>
    </xf>
    <xf numFmtId="3" fontId="40" fillId="0" borderId="25" xfId="54" applyNumberFormat="1" applyFont="1" applyBorder="1">
      <alignment/>
      <protection/>
    </xf>
    <xf numFmtId="0" fontId="41" fillId="0" borderId="35" xfId="54" applyFont="1" applyBorder="1" applyAlignment="1">
      <alignment horizontal="left" vertical="center"/>
      <protection/>
    </xf>
    <xf numFmtId="0" fontId="41" fillId="0" borderId="35" xfId="54" applyFont="1" applyBorder="1">
      <alignment/>
      <protection/>
    </xf>
    <xf numFmtId="3" fontId="41" fillId="0" borderId="35" xfId="54" applyNumberFormat="1" applyFont="1" applyBorder="1">
      <alignment/>
      <protection/>
    </xf>
    <xf numFmtId="3" fontId="41" fillId="0" borderId="36" xfId="54" applyNumberFormat="1" applyFont="1" applyBorder="1">
      <alignment/>
      <protection/>
    </xf>
    <xf numFmtId="0" fontId="14" fillId="26" borderId="10" xfId="54" applyFont="1" applyFill="1" applyBorder="1" applyAlignment="1">
      <alignment horizontal="center" vertical="center" wrapText="1"/>
      <protection/>
    </xf>
    <xf numFmtId="0" fontId="14" fillId="26" borderId="13" xfId="54" applyFont="1" applyFill="1" applyBorder="1" applyAlignment="1">
      <alignment horizontal="center" vertical="center" wrapText="1"/>
      <protection/>
    </xf>
    <xf numFmtId="3" fontId="34" fillId="0" borderId="40" xfId="54" applyNumberFormat="1" applyFont="1" applyBorder="1">
      <alignment/>
      <protection/>
    </xf>
    <xf numFmtId="0" fontId="9" fillId="0" borderId="48" xfId="54" applyFont="1" applyBorder="1" applyAlignment="1">
      <alignment horizontal="left" vertical="center"/>
      <protection/>
    </xf>
    <xf numFmtId="0" fontId="9" fillId="0" borderId="48" xfId="54" applyFont="1" applyBorder="1" applyAlignment="1">
      <alignment/>
      <protection/>
    </xf>
    <xf numFmtId="0" fontId="9" fillId="0" borderId="32" xfId="54" applyFont="1" applyBorder="1" applyAlignment="1">
      <alignment horizontal="left" vertical="center"/>
      <protection/>
    </xf>
    <xf numFmtId="0" fontId="9" fillId="0" borderId="32" xfId="54" applyFont="1" applyBorder="1" applyAlignment="1">
      <alignment/>
      <protection/>
    </xf>
    <xf numFmtId="0" fontId="9" fillId="0" borderId="32" xfId="54" applyFont="1" applyBorder="1" applyAlignment="1">
      <alignment horizontal="left" vertical="center" wrapText="1"/>
      <protection/>
    </xf>
    <xf numFmtId="0" fontId="9" fillId="0" borderId="32" xfId="54" applyFont="1" applyBorder="1" applyAlignment="1">
      <alignment wrapText="1"/>
      <protection/>
    </xf>
    <xf numFmtId="0" fontId="9" fillId="0" borderId="32" xfId="54" applyFont="1" applyBorder="1" applyAlignment="1">
      <alignment horizontal="center" wrapText="1"/>
      <protection/>
    </xf>
    <xf numFmtId="3" fontId="40" fillId="0" borderId="55" xfId="54" applyNumberFormat="1" applyFont="1" applyBorder="1">
      <alignment/>
      <protection/>
    </xf>
    <xf numFmtId="3" fontId="40" fillId="0" borderId="55" xfId="54" applyNumberFormat="1" applyFont="1" applyBorder="1" applyAlignment="1">
      <alignment/>
      <protection/>
    </xf>
    <xf numFmtId="0" fontId="9" fillId="0" borderId="39" xfId="54" applyFont="1" applyBorder="1" applyAlignment="1">
      <alignment/>
      <protection/>
    </xf>
    <xf numFmtId="0" fontId="41" fillId="0" borderId="35" xfId="54" applyFont="1" applyBorder="1" applyAlignment="1">
      <alignment/>
      <protection/>
    </xf>
    <xf numFmtId="3" fontId="41" fillId="0" borderId="35" xfId="54" applyNumberFormat="1" applyFont="1" applyBorder="1" applyAlignment="1">
      <alignment/>
      <protection/>
    </xf>
    <xf numFmtId="3" fontId="41" fillId="0" borderId="36" xfId="54" applyNumberFormat="1" applyFont="1" applyBorder="1" applyAlignment="1">
      <alignment/>
      <protection/>
    </xf>
    <xf numFmtId="0" fontId="40" fillId="0" borderId="56" xfId="54" applyFont="1" applyBorder="1" applyAlignment="1">
      <alignment horizontal="left" vertical="center" wrapText="1"/>
      <protection/>
    </xf>
    <xf numFmtId="0" fontId="40" fillId="0" borderId="57" xfId="54" applyFont="1" applyBorder="1" applyAlignment="1">
      <alignment horizontal="left" vertical="center" wrapText="1"/>
      <protection/>
    </xf>
    <xf numFmtId="0" fontId="40" fillId="0" borderId="57" xfId="54" applyFont="1" applyBorder="1" applyAlignment="1">
      <alignment horizontal="left" vertical="center"/>
      <protection/>
    </xf>
    <xf numFmtId="0" fontId="41" fillId="0" borderId="58" xfId="54" applyFont="1" applyBorder="1" applyAlignment="1">
      <alignment horizontal="left" vertical="center"/>
      <protection/>
    </xf>
    <xf numFmtId="0" fontId="41" fillId="0" borderId="24" xfId="54" applyFont="1" applyBorder="1">
      <alignment/>
      <protection/>
    </xf>
    <xf numFmtId="0" fontId="40" fillId="0" borderId="24" xfId="54" applyFont="1" applyBorder="1">
      <alignment/>
      <protection/>
    </xf>
    <xf numFmtId="0" fontId="40" fillId="0" borderId="39" xfId="54" applyFont="1" applyBorder="1">
      <alignment/>
      <protection/>
    </xf>
    <xf numFmtId="0" fontId="40" fillId="0" borderId="24" xfId="54" applyFont="1" applyFill="1" applyBorder="1" applyAlignment="1">
      <alignment horizontal="left" vertical="center" wrapText="1"/>
      <protection/>
    </xf>
    <xf numFmtId="0" fontId="40" fillId="0" borderId="24" xfId="54" applyFont="1" applyFill="1" applyBorder="1" applyAlignment="1">
      <alignment/>
      <protection/>
    </xf>
    <xf numFmtId="3" fontId="40" fillId="0" borderId="24" xfId="54" applyNumberFormat="1" applyFont="1" applyFill="1" applyBorder="1">
      <alignment/>
      <protection/>
    </xf>
    <xf numFmtId="0" fontId="40" fillId="0" borderId="39" xfId="54" applyFont="1" applyFill="1" applyBorder="1" applyAlignment="1">
      <alignment/>
      <protection/>
    </xf>
    <xf numFmtId="0" fontId="41" fillId="0" borderId="0" xfId="54" applyFont="1" applyFill="1">
      <alignment/>
      <protection/>
    </xf>
    <xf numFmtId="0" fontId="40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40" fillId="0" borderId="11" xfId="54" applyFont="1" applyFill="1" applyBorder="1" applyAlignment="1">
      <alignment horizontal="left" vertical="center" wrapText="1"/>
      <protection/>
    </xf>
    <xf numFmtId="0" fontId="40" fillId="0" borderId="11" xfId="54" applyFont="1" applyFill="1" applyBorder="1" applyAlignment="1">
      <alignment/>
      <protection/>
    </xf>
    <xf numFmtId="3" fontId="40" fillId="0" borderId="11" xfId="54" applyNumberFormat="1" applyFont="1" applyFill="1" applyBorder="1">
      <alignment/>
      <protection/>
    </xf>
    <xf numFmtId="0" fontId="40" fillId="0" borderId="19" xfId="54" applyFont="1" applyFill="1" applyBorder="1" applyAlignment="1">
      <alignment/>
      <protection/>
    </xf>
    <xf numFmtId="0" fontId="40" fillId="0" borderId="11" xfId="54" applyFont="1" applyFill="1" applyBorder="1" applyAlignment="1">
      <alignment horizontal="center"/>
      <protection/>
    </xf>
    <xf numFmtId="0" fontId="40" fillId="0" borderId="11" xfId="54" applyFont="1" applyFill="1" applyBorder="1" applyAlignment="1">
      <alignment horizontal="left" vertical="center"/>
      <protection/>
    </xf>
    <xf numFmtId="0" fontId="40" fillId="0" borderId="11" xfId="54" applyFont="1" applyFill="1" applyBorder="1">
      <alignment/>
      <protection/>
    </xf>
    <xf numFmtId="3" fontId="40" fillId="0" borderId="19" xfId="54" applyNumberFormat="1" applyFont="1" applyFill="1" applyBorder="1">
      <alignment/>
      <protection/>
    </xf>
    <xf numFmtId="0" fontId="41" fillId="0" borderId="20" xfId="54" applyFont="1" applyFill="1" applyBorder="1" applyAlignment="1">
      <alignment horizontal="left" vertical="center"/>
      <protection/>
    </xf>
    <xf numFmtId="0" fontId="41" fillId="0" borderId="20" xfId="54" applyFont="1" applyFill="1" applyBorder="1" applyAlignment="1">
      <alignment/>
      <protection/>
    </xf>
    <xf numFmtId="3" fontId="41" fillId="0" borderId="20" xfId="54" applyNumberFormat="1" applyFont="1" applyFill="1" applyBorder="1">
      <alignment/>
      <protection/>
    </xf>
    <xf numFmtId="3" fontId="41" fillId="0" borderId="20" xfId="54" applyNumberFormat="1" applyFont="1" applyFill="1" applyBorder="1" applyAlignment="1">
      <alignment/>
      <protection/>
    </xf>
    <xf numFmtId="3" fontId="41" fillId="0" borderId="21" xfId="54" applyNumberFormat="1" applyFont="1" applyFill="1" applyBorder="1" applyAlignment="1">
      <alignment/>
      <protection/>
    </xf>
    <xf numFmtId="0" fontId="40" fillId="0" borderId="35" xfId="54" applyFont="1" applyFill="1" applyBorder="1" applyAlignment="1">
      <alignment horizontal="left" vertical="center"/>
      <protection/>
    </xf>
    <xf numFmtId="0" fontId="40" fillId="0" borderId="35" xfId="54" applyFont="1" applyFill="1" applyBorder="1" applyAlignment="1">
      <alignment/>
      <protection/>
    </xf>
    <xf numFmtId="3" fontId="40" fillId="0" borderId="35" xfId="54" applyNumberFormat="1" applyFont="1" applyFill="1" applyBorder="1">
      <alignment/>
      <protection/>
    </xf>
    <xf numFmtId="3" fontId="40" fillId="0" borderId="35" xfId="54" applyNumberFormat="1" applyFont="1" applyFill="1" applyBorder="1" applyAlignment="1">
      <alignment/>
      <protection/>
    </xf>
    <xf numFmtId="3" fontId="40" fillId="0" borderId="36" xfId="54" applyNumberFormat="1" applyFont="1" applyFill="1" applyBorder="1" applyAlignment="1">
      <alignment/>
      <protection/>
    </xf>
    <xf numFmtId="3" fontId="9" fillId="0" borderId="24" xfId="54" applyNumberFormat="1" applyFont="1" applyFill="1" applyBorder="1">
      <alignment/>
      <protection/>
    </xf>
    <xf numFmtId="3" fontId="9" fillId="0" borderId="24" xfId="54" applyNumberFormat="1" applyFont="1" applyFill="1" applyBorder="1" applyAlignment="1">
      <alignment/>
      <protection/>
    </xf>
    <xf numFmtId="3" fontId="9" fillId="0" borderId="39" xfId="54" applyNumberFormat="1" applyFont="1" applyFill="1" applyBorder="1" applyAlignment="1">
      <alignment/>
      <protection/>
    </xf>
    <xf numFmtId="0" fontId="42" fillId="0" borderId="0" xfId="54" applyFont="1" applyFill="1">
      <alignment/>
      <protection/>
    </xf>
    <xf numFmtId="0" fontId="40" fillId="0" borderId="59" xfId="54" applyFont="1" applyFill="1" applyBorder="1" applyAlignment="1">
      <alignment horizontal="left" vertical="center"/>
      <protection/>
    </xf>
    <xf numFmtId="0" fontId="40" fillId="0" borderId="59" xfId="54" applyFont="1" applyFill="1" applyBorder="1" applyAlignment="1">
      <alignment/>
      <protection/>
    </xf>
    <xf numFmtId="3" fontId="40" fillId="0" borderId="59" xfId="54" applyNumberFormat="1" applyFont="1" applyFill="1" applyBorder="1">
      <alignment/>
      <protection/>
    </xf>
    <xf numFmtId="3" fontId="40" fillId="0" borderId="59" xfId="54" applyNumberFormat="1" applyFont="1" applyFill="1" applyBorder="1" applyAlignment="1">
      <alignment/>
      <protection/>
    </xf>
    <xf numFmtId="3" fontId="40" fillId="0" borderId="60" xfId="54" applyNumberFormat="1" applyFont="1" applyFill="1" applyBorder="1" applyAlignment="1">
      <alignment/>
      <protection/>
    </xf>
    <xf numFmtId="0" fontId="40" fillId="0" borderId="22" xfId="54" applyFont="1" applyFill="1" applyBorder="1" applyAlignment="1">
      <alignment horizontal="left" vertical="center"/>
      <protection/>
    </xf>
    <xf numFmtId="0" fontId="40" fillId="0" borderId="22" xfId="54" applyFont="1" applyFill="1" applyBorder="1" applyAlignment="1">
      <alignment/>
      <protection/>
    </xf>
    <xf numFmtId="3" fontId="40" fillId="0" borderId="22" xfId="54" applyNumberFormat="1" applyFont="1" applyFill="1" applyBorder="1">
      <alignment/>
      <protection/>
    </xf>
    <xf numFmtId="3" fontId="40" fillId="0" borderId="22" xfId="54" applyNumberFormat="1" applyFont="1" applyFill="1" applyBorder="1" applyAlignment="1">
      <alignment/>
      <protection/>
    </xf>
    <xf numFmtId="3" fontId="40" fillId="0" borderId="23" xfId="54" applyNumberFormat="1" applyFont="1" applyFill="1" applyBorder="1" applyAlignment="1">
      <alignment/>
      <protection/>
    </xf>
    <xf numFmtId="4" fontId="40" fillId="0" borderId="61" xfId="54" applyNumberFormat="1" applyFont="1" applyFill="1" applyBorder="1" applyAlignment="1">
      <alignment/>
      <protection/>
    </xf>
    <xf numFmtId="0" fontId="9" fillId="0" borderId="11" xfId="54" applyFont="1" applyFill="1" applyBorder="1" applyAlignment="1">
      <alignment horizontal="center" wrapText="1"/>
      <protection/>
    </xf>
    <xf numFmtId="4" fontId="40" fillId="0" borderId="11" xfId="54" applyNumberFormat="1" applyFont="1" applyFill="1" applyBorder="1">
      <alignment/>
      <protection/>
    </xf>
    <xf numFmtId="4" fontId="40" fillId="0" borderId="19" xfId="54" applyNumberFormat="1" applyFont="1" applyFill="1" applyBorder="1">
      <alignment/>
      <protection/>
    </xf>
    <xf numFmtId="0" fontId="41" fillId="0" borderId="11" xfId="54" applyFont="1" applyFill="1" applyBorder="1" applyAlignment="1">
      <alignment horizontal="left" vertical="center"/>
      <protection/>
    </xf>
    <xf numFmtId="3" fontId="41" fillId="0" borderId="11" xfId="54" applyNumberFormat="1" applyFont="1" applyFill="1" applyBorder="1">
      <alignment/>
      <protection/>
    </xf>
    <xf numFmtId="3" fontId="41" fillId="0" borderId="19" xfId="54" applyNumberFormat="1" applyFont="1" applyFill="1" applyBorder="1">
      <alignment/>
      <protection/>
    </xf>
    <xf numFmtId="0" fontId="40" fillId="0" borderId="22" xfId="54" applyFont="1" applyFill="1" applyBorder="1" applyAlignment="1">
      <alignment horizontal="left" vertical="center" wrapText="1"/>
      <protection/>
    </xf>
    <xf numFmtId="0" fontId="9" fillId="0" borderId="59" xfId="54" applyFont="1" applyFill="1" applyBorder="1" applyAlignment="1">
      <alignment/>
      <protection/>
    </xf>
    <xf numFmtId="3" fontId="41" fillId="0" borderId="30" xfId="54" applyNumberFormat="1" applyFont="1" applyFill="1" applyBorder="1">
      <alignment/>
      <protection/>
    </xf>
    <xf numFmtId="3" fontId="41" fillId="0" borderId="30" xfId="54" applyNumberFormat="1" applyFont="1" applyFill="1" applyBorder="1" applyAlignment="1">
      <alignment/>
      <protection/>
    </xf>
    <xf numFmtId="0" fontId="5" fillId="0" borderId="0" xfId="56" applyFont="1" applyFill="1" applyAlignment="1">
      <alignment vertical="center"/>
      <protection/>
    </xf>
    <xf numFmtId="3" fontId="14" fillId="0" borderId="0" xfId="54" applyNumberFormat="1" applyFont="1" applyBorder="1">
      <alignment/>
      <protection/>
    </xf>
    <xf numFmtId="0" fontId="40" fillId="0" borderId="38" xfId="54" applyFont="1" applyBorder="1" applyAlignment="1">
      <alignment horizontal="left" vertical="center"/>
      <protection/>
    </xf>
    <xf numFmtId="3" fontId="40" fillId="0" borderId="38" xfId="54" applyNumberFormat="1" applyFont="1" applyBorder="1">
      <alignment/>
      <protection/>
    </xf>
    <xf numFmtId="3" fontId="40" fillId="0" borderId="54" xfId="54" applyNumberFormat="1" applyFont="1" applyBorder="1">
      <alignment/>
      <protection/>
    </xf>
    <xf numFmtId="3" fontId="41" fillId="0" borderId="20" xfId="54" applyNumberFormat="1" applyFont="1" applyBorder="1" applyAlignment="1">
      <alignment horizontal="center"/>
      <protection/>
    </xf>
    <xf numFmtId="3" fontId="40" fillId="0" borderId="61" xfId="54" applyNumberFormat="1" applyFont="1" applyBorder="1" applyAlignment="1">
      <alignment/>
      <protection/>
    </xf>
    <xf numFmtId="9" fontId="40" fillId="0" borderId="11" xfId="54" applyNumberFormat="1" applyFont="1" applyFill="1" applyBorder="1">
      <alignment/>
      <protection/>
    </xf>
    <xf numFmtId="0" fontId="41" fillId="0" borderId="11" xfId="54" applyFont="1" applyBorder="1" applyAlignment="1">
      <alignment horizontal="left" vertical="center"/>
      <protection/>
    </xf>
    <xf numFmtId="0" fontId="41" fillId="0" borderId="11" xfId="54" applyFont="1" applyBorder="1">
      <alignment/>
      <protection/>
    </xf>
    <xf numFmtId="3" fontId="41" fillId="0" borderId="19" xfId="54" applyNumberFormat="1" applyFont="1" applyBorder="1">
      <alignment/>
      <protection/>
    </xf>
    <xf numFmtId="3" fontId="40" fillId="0" borderId="57" xfId="54" applyNumberFormat="1" applyFont="1" applyBorder="1">
      <alignment/>
      <protection/>
    </xf>
    <xf numFmtId="3" fontId="47" fillId="0" borderId="11" xfId="54" applyNumberFormat="1" applyFont="1" applyBorder="1">
      <alignment/>
      <protection/>
    </xf>
    <xf numFmtId="0" fontId="42" fillId="0" borderId="11" xfId="54" applyFont="1" applyBorder="1" applyAlignment="1">
      <alignment/>
      <protection/>
    </xf>
    <xf numFmtId="4" fontId="40" fillId="0" borderId="20" xfId="54" applyNumberFormat="1" applyFont="1" applyBorder="1">
      <alignment/>
      <protection/>
    </xf>
    <xf numFmtId="3" fontId="47" fillId="0" borderId="20" xfId="54" applyNumberFormat="1" applyFont="1" applyBorder="1">
      <alignment/>
      <protection/>
    </xf>
    <xf numFmtId="0" fontId="42" fillId="0" borderId="22" xfId="54" applyFont="1" applyBorder="1" applyAlignment="1">
      <alignment/>
      <protection/>
    </xf>
    <xf numFmtId="3" fontId="42" fillId="0" borderId="38" xfId="54" applyNumberFormat="1" applyFont="1" applyBorder="1">
      <alignment/>
      <protection/>
    </xf>
    <xf numFmtId="3" fontId="14" fillId="0" borderId="62" xfId="54" applyNumberFormat="1" applyFont="1" applyBorder="1">
      <alignment/>
      <protection/>
    </xf>
    <xf numFmtId="3" fontId="34" fillId="0" borderId="63" xfId="54" applyNumberFormat="1" applyFont="1" applyBorder="1">
      <alignment/>
      <protection/>
    </xf>
    <xf numFmtId="3" fontId="40" fillId="0" borderId="64" xfId="54" applyNumberFormat="1" applyFont="1" applyBorder="1" applyAlignment="1">
      <alignment/>
      <protection/>
    </xf>
    <xf numFmtId="3" fontId="40" fillId="0" borderId="65" xfId="54" applyNumberFormat="1" applyFont="1" applyBorder="1" applyAlignment="1">
      <alignment/>
      <protection/>
    </xf>
    <xf numFmtId="3" fontId="40" fillId="0" borderId="65" xfId="54" applyNumberFormat="1" applyFont="1" applyBorder="1">
      <alignment/>
      <protection/>
    </xf>
    <xf numFmtId="3" fontId="41" fillId="0" borderId="66" xfId="54" applyNumberFormat="1" applyFont="1" applyFill="1" applyBorder="1" applyAlignment="1">
      <alignment/>
      <protection/>
    </xf>
    <xf numFmtId="0" fontId="34" fillId="25" borderId="67" xfId="54" applyFont="1" applyFill="1" applyBorder="1" applyAlignment="1">
      <alignment horizontal="center" vertical="center"/>
      <protection/>
    </xf>
    <xf numFmtId="3" fontId="34" fillId="25" borderId="68" xfId="54" applyNumberFormat="1" applyFont="1" applyFill="1" applyBorder="1" applyAlignment="1">
      <alignment vertical="center"/>
      <protection/>
    </xf>
    <xf numFmtId="0" fontId="40" fillId="0" borderId="67" xfId="54" applyFont="1" applyBorder="1" applyAlignment="1">
      <alignment horizontal="center" vertical="center"/>
      <protection/>
    </xf>
    <xf numFmtId="3" fontId="9" fillId="0" borderId="68" xfId="54" applyNumberFormat="1" applyFont="1" applyBorder="1" applyAlignment="1">
      <alignment/>
      <protection/>
    </xf>
    <xf numFmtId="0" fontId="9" fillId="0" borderId="67" xfId="54" applyFont="1" applyBorder="1">
      <alignment/>
      <protection/>
    </xf>
    <xf numFmtId="0" fontId="42" fillId="0" borderId="0" xfId="54" applyFont="1" applyBorder="1">
      <alignment/>
      <protection/>
    </xf>
    <xf numFmtId="3" fontId="42" fillId="0" borderId="0" xfId="54" applyNumberFormat="1" applyFont="1" applyBorder="1">
      <alignment/>
      <protection/>
    </xf>
    <xf numFmtId="4" fontId="42" fillId="0" borderId="0" xfId="54" applyNumberFormat="1" applyFont="1" applyBorder="1">
      <alignment/>
      <protection/>
    </xf>
    <xf numFmtId="0" fontId="9" fillId="0" borderId="0" xfId="54" applyFont="1" applyBorder="1">
      <alignment/>
      <protection/>
    </xf>
    <xf numFmtId="0" fontId="15" fillId="0" borderId="67" xfId="54" applyFont="1" applyBorder="1" applyAlignment="1">
      <alignment/>
      <protection/>
    </xf>
    <xf numFmtId="0" fontId="44" fillId="0" borderId="0" xfId="54" applyFont="1" applyBorder="1" applyAlignment="1">
      <alignment/>
      <protection/>
    </xf>
    <xf numFmtId="4" fontId="44" fillId="0" borderId="0" xfId="54" applyNumberFormat="1" applyFont="1" applyBorder="1" applyAlignment="1">
      <alignment/>
      <protection/>
    </xf>
    <xf numFmtId="0" fontId="15" fillId="0" borderId="0" xfId="54" applyFont="1" applyBorder="1" applyAlignment="1">
      <alignment/>
      <protection/>
    </xf>
    <xf numFmtId="0" fontId="15" fillId="0" borderId="67" xfId="54" applyFont="1" applyBorder="1">
      <alignment/>
      <protection/>
    </xf>
    <xf numFmtId="0" fontId="44" fillId="0" borderId="0" xfId="54" applyFont="1" applyBorder="1">
      <alignment/>
      <protection/>
    </xf>
    <xf numFmtId="3" fontId="44" fillId="0" borderId="0" xfId="54" applyNumberFormat="1" applyFont="1" applyBorder="1">
      <alignment/>
      <protection/>
    </xf>
    <xf numFmtId="4" fontId="44" fillId="0" borderId="0" xfId="54" applyNumberFormat="1" applyFont="1" applyBorder="1">
      <alignment/>
      <protection/>
    </xf>
    <xf numFmtId="0" fontId="15" fillId="0" borderId="0" xfId="54" applyFont="1" applyBorder="1">
      <alignment/>
      <protection/>
    </xf>
    <xf numFmtId="0" fontId="46" fillId="0" borderId="0" xfId="54" applyFont="1" applyBorder="1">
      <alignment/>
      <protection/>
    </xf>
    <xf numFmtId="3" fontId="35" fillId="0" borderId="0" xfId="54" applyNumberFormat="1" applyFont="1" applyBorder="1">
      <alignment/>
      <protection/>
    </xf>
    <xf numFmtId="4" fontId="9" fillId="0" borderId="0" xfId="54" applyNumberFormat="1" applyFont="1" applyBorder="1">
      <alignment/>
      <protection/>
    </xf>
    <xf numFmtId="3" fontId="36" fillId="0" borderId="0" xfId="54" applyNumberFormat="1" applyFont="1" applyBorder="1">
      <alignment/>
      <protection/>
    </xf>
    <xf numFmtId="4" fontId="40" fillId="0" borderId="0" xfId="54" applyNumberFormat="1" applyFont="1" applyBorder="1">
      <alignment/>
      <protection/>
    </xf>
    <xf numFmtId="0" fontId="40" fillId="0" borderId="0" xfId="54" applyFont="1" applyBorder="1">
      <alignment/>
      <protection/>
    </xf>
    <xf numFmtId="0" fontId="40" fillId="0" borderId="44" xfId="54" applyFont="1" applyBorder="1">
      <alignment/>
      <protection/>
    </xf>
    <xf numFmtId="3" fontId="40" fillId="0" borderId="44" xfId="54" applyNumberFormat="1" applyFont="1" applyBorder="1">
      <alignment/>
      <protection/>
    </xf>
    <xf numFmtId="3" fontId="40" fillId="0" borderId="45" xfId="54" applyNumberFormat="1" applyFont="1" applyBorder="1">
      <alignment/>
      <protection/>
    </xf>
    <xf numFmtId="0" fontId="41" fillId="0" borderId="0" xfId="54" applyFont="1" applyBorder="1" applyAlignment="1">
      <alignment horizontal="center" vertical="center"/>
      <protection/>
    </xf>
    <xf numFmtId="0" fontId="14" fillId="0" borderId="0" xfId="54" applyFont="1" applyBorder="1" applyAlignment="1">
      <alignment horizontal="center"/>
      <protection/>
    </xf>
    <xf numFmtId="3" fontId="34" fillId="0" borderId="0" xfId="54" applyNumberFormat="1" applyFont="1" applyBorder="1">
      <alignment/>
      <protection/>
    </xf>
    <xf numFmtId="4" fontId="14" fillId="0" borderId="0" xfId="54" applyNumberFormat="1" applyFont="1">
      <alignment/>
      <protection/>
    </xf>
    <xf numFmtId="4" fontId="54" fillId="0" borderId="0" xfId="54" applyNumberFormat="1" applyFont="1">
      <alignment/>
      <protection/>
    </xf>
    <xf numFmtId="0" fontId="6" fillId="0" borderId="0" xfId="55" applyFont="1" applyFill="1" applyAlignment="1">
      <alignment horizontal="center" vertical="center"/>
      <protection/>
    </xf>
    <xf numFmtId="0" fontId="5" fillId="0" borderId="0" xfId="55" applyFont="1" applyFill="1">
      <alignment/>
      <protection/>
    </xf>
    <xf numFmtId="0" fontId="7" fillId="0" borderId="15" xfId="55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38" fillId="0" borderId="10" xfId="52" applyFont="1" applyFill="1" applyBorder="1" applyAlignment="1">
      <alignment horizontal="left"/>
      <protection/>
    </xf>
    <xf numFmtId="49" fontId="38" fillId="0" borderId="10" xfId="55" applyNumberFormat="1" applyFont="1" applyFill="1" applyBorder="1" applyAlignment="1">
      <alignment horizontal="right" vertical="center"/>
      <protection/>
    </xf>
    <xf numFmtId="3" fontId="38" fillId="0" borderId="10" xfId="55" applyNumberFormat="1" applyFont="1" applyFill="1" applyBorder="1" applyAlignment="1">
      <alignment horizontal="right" vertical="center"/>
      <protection/>
    </xf>
    <xf numFmtId="0" fontId="38" fillId="0" borderId="10" xfId="55" applyFont="1" applyFill="1" applyBorder="1" applyAlignment="1">
      <alignment horizontal="right" vertical="center"/>
      <protection/>
    </xf>
    <xf numFmtId="3" fontId="5" fillId="0" borderId="10" xfId="55" applyNumberFormat="1" applyFont="1" applyFill="1" applyBorder="1" applyAlignment="1">
      <alignment horizontal="right" vertical="center"/>
      <protection/>
    </xf>
    <xf numFmtId="49" fontId="38" fillId="0" borderId="15" xfId="55" applyNumberFormat="1" applyFont="1" applyFill="1" applyBorder="1" applyAlignment="1">
      <alignment horizontal="right" vertical="center"/>
      <protection/>
    </xf>
    <xf numFmtId="3" fontId="38" fillId="0" borderId="15" xfId="55" applyNumberFormat="1" applyFont="1" applyFill="1" applyBorder="1" applyAlignment="1">
      <alignment horizontal="right" vertical="center"/>
      <protection/>
    </xf>
    <xf numFmtId="0" fontId="38" fillId="0" borderId="15" xfId="55" applyFont="1" applyFill="1" applyBorder="1" applyAlignment="1">
      <alignment horizontal="right" vertical="center"/>
      <protection/>
    </xf>
    <xf numFmtId="3" fontId="5" fillId="0" borderId="15" xfId="55" applyNumberFormat="1" applyFont="1" applyFill="1" applyBorder="1" applyAlignment="1">
      <alignment horizontal="right" vertical="center"/>
      <protection/>
    </xf>
    <xf numFmtId="0" fontId="38" fillId="0" borderId="0" xfId="55" applyFont="1" applyFill="1">
      <alignment/>
      <protection/>
    </xf>
    <xf numFmtId="0" fontId="7" fillId="0" borderId="18" xfId="55" applyFont="1" applyFill="1" applyBorder="1" applyAlignment="1">
      <alignment horizontal="center" vertical="center"/>
      <protection/>
    </xf>
    <xf numFmtId="3" fontId="7" fillId="0" borderId="18" xfId="55" applyNumberFormat="1" applyFont="1" applyFill="1" applyBorder="1" applyAlignment="1">
      <alignment horizontal="right" vertical="center"/>
      <protection/>
    </xf>
    <xf numFmtId="3" fontId="7" fillId="0" borderId="69" xfId="55" applyNumberFormat="1" applyFont="1" applyFill="1" applyBorder="1" applyAlignment="1">
      <alignment horizontal="right" vertical="center"/>
      <protection/>
    </xf>
    <xf numFmtId="0" fontId="7" fillId="0" borderId="0" xfId="55" applyFont="1" applyFill="1">
      <alignment/>
      <protection/>
    </xf>
    <xf numFmtId="0" fontId="52" fillId="0" borderId="0" xfId="55" applyFont="1" applyFill="1">
      <alignment/>
      <protection/>
    </xf>
    <xf numFmtId="3" fontId="5" fillId="0" borderId="0" xfId="55" applyNumberFormat="1" applyFont="1" applyFill="1">
      <alignment/>
      <protection/>
    </xf>
    <xf numFmtId="0" fontId="38" fillId="0" borderId="15" xfId="52" applyFont="1" applyFill="1" applyBorder="1" applyAlignment="1">
      <alignment horizontal="left"/>
      <protection/>
    </xf>
    <xf numFmtId="0" fontId="9" fillId="0" borderId="33" xfId="54" applyFont="1" applyFill="1" applyBorder="1" applyAlignment="1">
      <alignment horizontal="left" vertical="center" wrapText="1"/>
      <protection/>
    </xf>
    <xf numFmtId="0" fontId="9" fillId="0" borderId="33" xfId="54" applyFont="1" applyBorder="1" applyAlignment="1">
      <alignment vertical="center"/>
      <protection/>
    </xf>
    <xf numFmtId="3" fontId="9" fillId="0" borderId="33" xfId="54" applyNumberFormat="1" applyFont="1" applyBorder="1" applyAlignment="1">
      <alignment vertical="center"/>
      <protection/>
    </xf>
    <xf numFmtId="0" fontId="9" fillId="0" borderId="11" xfId="54" applyFont="1" applyFill="1" applyBorder="1" applyAlignment="1">
      <alignment horizontal="left" vertical="center" wrapText="1"/>
      <protection/>
    </xf>
    <xf numFmtId="0" fontId="9" fillId="0" borderId="11" xfId="54" applyFont="1" applyBorder="1" applyAlignment="1">
      <alignment vertical="center"/>
      <protection/>
    </xf>
    <xf numFmtId="3" fontId="9" fillId="0" borderId="11" xfId="54" applyNumberFormat="1" applyFont="1" applyBorder="1" applyAlignment="1">
      <alignment vertical="center"/>
      <protection/>
    </xf>
    <xf numFmtId="0" fontId="9" fillId="0" borderId="11" xfId="54" applyFont="1" applyBorder="1" applyAlignment="1">
      <alignment horizontal="center" vertical="center"/>
      <protection/>
    </xf>
    <xf numFmtId="3" fontId="9" fillId="0" borderId="11" xfId="54" applyNumberFormat="1" applyFont="1" applyBorder="1" applyAlignment="1" quotePrefix="1">
      <alignment horizontal="center" vertical="center"/>
      <protection/>
    </xf>
    <xf numFmtId="3" fontId="9" fillId="0" borderId="11" xfId="54" applyNumberFormat="1" applyFont="1" applyBorder="1" applyAlignment="1">
      <alignment horizontal="center" vertical="center"/>
      <protection/>
    </xf>
    <xf numFmtId="0" fontId="14" fillId="0" borderId="11" xfId="54" applyFont="1" applyBorder="1" applyAlignment="1">
      <alignment vertical="center"/>
      <protection/>
    </xf>
    <xf numFmtId="3" fontId="14" fillId="0" borderId="11" xfId="54" applyNumberFormat="1" applyFont="1" applyBorder="1" applyAlignment="1">
      <alignment horizontal="center" vertical="center"/>
      <protection/>
    </xf>
    <xf numFmtId="3" fontId="14" fillId="0" borderId="11" xfId="54" applyNumberFormat="1" applyFont="1" applyBorder="1" applyAlignment="1">
      <alignment vertical="center"/>
      <protection/>
    </xf>
    <xf numFmtId="0" fontId="9" fillId="0" borderId="20" xfId="54" applyFont="1" applyBorder="1" applyAlignment="1">
      <alignment vertical="center"/>
      <protection/>
    </xf>
    <xf numFmtId="3" fontId="9" fillId="0" borderId="20" xfId="54" applyNumberFormat="1" applyFont="1" applyBorder="1" applyAlignment="1">
      <alignment horizontal="center" vertical="center"/>
      <protection/>
    </xf>
    <xf numFmtId="3" fontId="9" fillId="0" borderId="20" xfId="54" applyNumberFormat="1" applyFont="1" applyBorder="1" applyAlignment="1">
      <alignment vertical="center"/>
      <protection/>
    </xf>
    <xf numFmtId="3" fontId="40" fillId="0" borderId="24" xfId="54" applyNumberFormat="1" applyFont="1" applyBorder="1" applyAlignment="1">
      <alignment/>
      <protection/>
    </xf>
    <xf numFmtId="3" fontId="40" fillId="0" borderId="39" xfId="54" applyNumberFormat="1" applyFont="1" applyBorder="1" applyAlignment="1">
      <alignment/>
      <protection/>
    </xf>
    <xf numFmtId="4" fontId="7" fillId="0" borderId="0" xfId="54" applyNumberFormat="1" applyFont="1">
      <alignment/>
      <protection/>
    </xf>
    <xf numFmtId="0" fontId="57" fillId="0" borderId="0" xfId="56" applyFont="1" applyFill="1" applyAlignment="1">
      <alignment vertical="center"/>
      <protection/>
    </xf>
    <xf numFmtId="0" fontId="57" fillId="0" borderId="0" xfId="56" applyFont="1" applyFill="1" applyAlignment="1">
      <alignment horizontal="left" vertical="center" wrapText="1"/>
      <protection/>
    </xf>
    <xf numFmtId="3" fontId="57" fillId="0" borderId="0" xfId="56" applyNumberFormat="1" applyFont="1" applyFill="1" applyAlignment="1">
      <alignment vertical="center"/>
      <protection/>
    </xf>
    <xf numFmtId="0" fontId="59" fillId="0" borderId="0" xfId="56" applyFont="1" applyFill="1" applyAlignment="1">
      <alignment vertical="center"/>
      <protection/>
    </xf>
    <xf numFmtId="4" fontId="56" fillId="0" borderId="0" xfId="56" applyNumberFormat="1" applyFont="1" applyFill="1" applyAlignment="1">
      <alignment vertical="center"/>
      <protection/>
    </xf>
    <xf numFmtId="0" fontId="57" fillId="0" borderId="0" xfId="56" applyFont="1" applyFill="1" applyAlignment="1">
      <alignment horizontal="right" vertical="center"/>
      <protection/>
    </xf>
    <xf numFmtId="0" fontId="58" fillId="0" borderId="0" xfId="0" applyFont="1" applyFill="1" applyAlignment="1">
      <alignment/>
    </xf>
    <xf numFmtId="4" fontId="57" fillId="0" borderId="0" xfId="56" applyNumberFormat="1" applyFont="1" applyFill="1" applyAlignment="1">
      <alignment vertical="center"/>
      <protection/>
    </xf>
    <xf numFmtId="4" fontId="56" fillId="0" borderId="0" xfId="56" applyNumberFormat="1" applyFont="1" applyFill="1" applyBorder="1" applyAlignment="1">
      <alignment horizontal="center" vertical="center"/>
      <protection/>
    </xf>
    <xf numFmtId="4" fontId="56" fillId="0" borderId="0" xfId="56" applyNumberFormat="1" applyFont="1" applyFill="1" applyBorder="1" applyAlignment="1">
      <alignment vertical="center"/>
      <protection/>
    </xf>
    <xf numFmtId="0" fontId="57" fillId="0" borderId="0" xfId="56" applyFont="1" applyFill="1" applyBorder="1" applyAlignment="1">
      <alignment vertical="center"/>
      <protection/>
    </xf>
    <xf numFmtId="0" fontId="57" fillId="0" borderId="0" xfId="57" applyFont="1" applyFill="1">
      <alignment/>
      <protection/>
    </xf>
    <xf numFmtId="0" fontId="57" fillId="0" borderId="0" xfId="57" applyFont="1" applyFill="1" applyAlignment="1" quotePrefix="1">
      <alignment horizontal="left" vertical="center" wrapText="1"/>
      <protection/>
    </xf>
    <xf numFmtId="4" fontId="57" fillId="0" borderId="0" xfId="56" applyNumberFormat="1" applyFont="1" applyFill="1" applyAlignment="1">
      <alignment horizontal="center" vertical="center"/>
      <protection/>
    </xf>
    <xf numFmtId="2" fontId="57" fillId="0" borderId="0" xfId="0" applyNumberFormat="1" applyFont="1" applyFill="1" applyAlignment="1">
      <alignment horizontal="center" vertical="center" wrapText="1"/>
    </xf>
    <xf numFmtId="49" fontId="57" fillId="0" borderId="0" xfId="56" applyNumberFormat="1" applyFont="1" applyFill="1" applyAlignment="1">
      <alignment horizontal="center" vertical="center" wrapText="1"/>
      <protection/>
    </xf>
    <xf numFmtId="49" fontId="57" fillId="0" borderId="0" xfId="56" applyNumberFormat="1" applyFont="1" applyFill="1" applyAlignment="1">
      <alignment horizontal="right" vertical="center" wrapText="1"/>
      <protection/>
    </xf>
    <xf numFmtId="0" fontId="60" fillId="0" borderId="0" xfId="56" applyFont="1" applyFill="1" applyAlignment="1">
      <alignment horizontal="center" vertical="center" wrapText="1"/>
      <protection/>
    </xf>
    <xf numFmtId="0" fontId="40" fillId="0" borderId="0" xfId="56" applyFont="1" applyFill="1" applyAlignment="1">
      <alignment horizontal="right" vertical="center"/>
      <protection/>
    </xf>
    <xf numFmtId="0" fontId="61" fillId="0" borderId="14" xfId="56" applyFont="1" applyFill="1" applyBorder="1" applyAlignment="1">
      <alignment horizontal="center" vertical="center"/>
      <protection/>
    </xf>
    <xf numFmtId="0" fontId="61" fillId="0" borderId="15" xfId="56" applyFont="1" applyFill="1" applyBorder="1" applyAlignment="1">
      <alignment horizontal="center" vertical="center"/>
      <protection/>
    </xf>
    <xf numFmtId="0" fontId="61" fillId="0" borderId="16" xfId="56" applyFont="1" applyFill="1" applyBorder="1" applyAlignment="1">
      <alignment horizontal="center" vertical="center"/>
      <protection/>
    </xf>
    <xf numFmtId="0" fontId="38" fillId="0" borderId="70" xfId="56" applyFont="1" applyFill="1" applyBorder="1" applyAlignment="1">
      <alignment horizontal="center" vertical="center"/>
      <protection/>
    </xf>
    <xf numFmtId="0" fontId="38" fillId="0" borderId="41" xfId="56" applyFont="1" applyFill="1" applyBorder="1" applyAlignment="1">
      <alignment horizontal="left" vertical="center" wrapText="1"/>
      <protection/>
    </xf>
    <xf numFmtId="3" fontId="51" fillId="0" borderId="41" xfId="56" applyNumberFormat="1" applyFont="1" applyFill="1" applyBorder="1" applyAlignment="1">
      <alignment vertical="center"/>
      <protection/>
    </xf>
    <xf numFmtId="3" fontId="49" fillId="0" borderId="41" xfId="56" applyNumberFormat="1" applyFont="1" applyFill="1" applyBorder="1" applyAlignment="1">
      <alignment horizontal="right" vertical="center"/>
      <protection/>
    </xf>
    <xf numFmtId="3" fontId="51" fillId="0" borderId="41" xfId="56" applyNumberFormat="1" applyFont="1" applyFill="1" applyBorder="1" applyAlignment="1">
      <alignment horizontal="right" vertical="center"/>
      <protection/>
    </xf>
    <xf numFmtId="0" fontId="38" fillId="0" borderId="71" xfId="56" applyFont="1" applyFill="1" applyBorder="1" applyAlignment="1">
      <alignment horizontal="center" vertical="center"/>
      <protection/>
    </xf>
    <xf numFmtId="0" fontId="38" fillId="0" borderId="10" xfId="56" applyFont="1" applyFill="1" applyBorder="1" applyAlignment="1">
      <alignment horizontal="center" vertical="center"/>
      <protection/>
    </xf>
    <xf numFmtId="4" fontId="51" fillId="0" borderId="10" xfId="56" applyNumberFormat="1" applyFont="1" applyFill="1" applyBorder="1" applyAlignment="1">
      <alignment horizontal="left" vertical="center" wrapText="1"/>
      <protection/>
    </xf>
    <xf numFmtId="3" fontId="51" fillId="0" borderId="10" xfId="56" applyNumberFormat="1" applyFont="1" applyFill="1" applyBorder="1" applyAlignment="1">
      <alignment vertical="center"/>
      <protection/>
    </xf>
    <xf numFmtId="3" fontId="49" fillId="0" borderId="10" xfId="56" applyNumberFormat="1" applyFont="1" applyFill="1" applyBorder="1" applyAlignment="1">
      <alignment horizontal="right" vertical="center"/>
      <protection/>
    </xf>
    <xf numFmtId="3" fontId="51" fillId="0" borderId="10" xfId="56" applyNumberFormat="1" applyFont="1" applyFill="1" applyBorder="1" applyAlignment="1">
      <alignment horizontal="right" vertical="center"/>
      <protection/>
    </xf>
    <xf numFmtId="0" fontId="38" fillId="0" borderId="13" xfId="56" applyFont="1" applyFill="1" applyBorder="1" applyAlignment="1">
      <alignment vertical="center" wrapText="1"/>
      <protection/>
    </xf>
    <xf numFmtId="4" fontId="38" fillId="0" borderId="10" xfId="56" applyNumberFormat="1" applyFont="1" applyFill="1" applyBorder="1" applyAlignment="1">
      <alignment horizontal="left" vertical="center" wrapText="1"/>
      <protection/>
    </xf>
    <xf numFmtId="0" fontId="38" fillId="0" borderId="10" xfId="56" applyFont="1" applyFill="1" applyBorder="1" applyAlignment="1">
      <alignment horizontal="left" vertical="center" wrapText="1"/>
      <protection/>
    </xf>
    <xf numFmtId="0" fontId="51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5" xfId="56" applyFont="1" applyFill="1" applyBorder="1" applyAlignment="1">
      <alignment horizontal="center" vertical="center"/>
      <protection/>
    </xf>
    <xf numFmtId="0" fontId="38" fillId="0" borderId="15" xfId="56" applyFont="1" applyFill="1" applyBorder="1" applyAlignment="1">
      <alignment horizontal="left" vertical="center" wrapText="1"/>
      <protection/>
    </xf>
    <xf numFmtId="3" fontId="51" fillId="0" borderId="15" xfId="56" applyNumberFormat="1" applyFont="1" applyFill="1" applyBorder="1" applyAlignment="1">
      <alignment vertical="center"/>
      <protection/>
    </xf>
    <xf numFmtId="3" fontId="51" fillId="0" borderId="15" xfId="56" applyNumberFormat="1" applyFont="1" applyFill="1" applyBorder="1" applyAlignment="1">
      <alignment horizontal="right" vertical="center"/>
      <protection/>
    </xf>
    <xf numFmtId="0" fontId="38" fillId="0" borderId="43" xfId="56" applyFont="1" applyFill="1" applyBorder="1" applyAlignment="1">
      <alignment horizontal="center" vertical="center"/>
      <protection/>
    </xf>
    <xf numFmtId="0" fontId="38" fillId="0" borderId="15" xfId="0" applyFont="1" applyFill="1" applyBorder="1" applyAlignment="1">
      <alignment horizontal="left" vertical="center" wrapText="1"/>
    </xf>
    <xf numFmtId="3" fontId="51" fillId="0" borderId="44" xfId="56" applyNumberFormat="1" applyFont="1" applyFill="1" applyBorder="1" applyAlignment="1">
      <alignment vertical="center"/>
      <protection/>
    </xf>
    <xf numFmtId="3" fontId="49" fillId="0" borderId="18" xfId="56" applyNumberFormat="1" applyFont="1" applyFill="1" applyBorder="1" applyAlignment="1">
      <alignment vertical="center"/>
      <protection/>
    </xf>
    <xf numFmtId="0" fontId="13" fillId="0" borderId="0" xfId="56" applyFont="1" applyFill="1" applyAlignment="1">
      <alignment horizontal="right" vertical="center"/>
      <protection/>
    </xf>
    <xf numFmtId="0" fontId="13" fillId="0" borderId="0" xfId="57" applyFont="1" applyFill="1">
      <alignment/>
      <protection/>
    </xf>
    <xf numFmtId="4" fontId="13" fillId="0" borderId="0" xfId="56" applyNumberFormat="1" applyFont="1" applyFill="1" applyAlignment="1">
      <alignment vertical="center"/>
      <protection/>
    </xf>
    <xf numFmtId="3" fontId="40" fillId="0" borderId="36" xfId="54" applyNumberFormat="1" applyFont="1" applyBorder="1">
      <alignment/>
      <protection/>
    </xf>
    <xf numFmtId="0" fontId="53" fillId="0" borderId="0" xfId="56" applyFont="1" applyFill="1" applyAlignment="1">
      <alignment horizontal="right" vertical="center"/>
      <protection/>
    </xf>
    <xf numFmtId="0" fontId="53" fillId="0" borderId="0" xfId="56" applyFont="1" applyFill="1" applyAlignment="1">
      <alignment horizontal="left" vertical="center" wrapText="1"/>
      <protection/>
    </xf>
    <xf numFmtId="4" fontId="53" fillId="0" borderId="0" xfId="56" applyNumberFormat="1" applyFont="1" applyFill="1" applyAlignment="1">
      <alignment vertical="center"/>
      <protection/>
    </xf>
    <xf numFmtId="0" fontId="62" fillId="0" borderId="71" xfId="56" applyFont="1" applyFill="1" applyBorder="1" applyAlignment="1">
      <alignment horizontal="center" vertical="center"/>
      <protection/>
    </xf>
    <xf numFmtId="0" fontId="62" fillId="0" borderId="10" xfId="56" applyFont="1" applyFill="1" applyBorder="1" applyAlignment="1">
      <alignment horizontal="center" vertical="center"/>
      <protection/>
    </xf>
    <xf numFmtId="0" fontId="62" fillId="0" borderId="10" xfId="56" applyFont="1" applyFill="1" applyBorder="1" applyAlignment="1">
      <alignment horizontal="left" vertical="center" wrapText="1"/>
      <protection/>
    </xf>
    <xf numFmtId="3" fontId="63" fillId="0" borderId="10" xfId="56" applyNumberFormat="1" applyFont="1" applyFill="1" applyBorder="1" applyAlignment="1">
      <alignment vertical="center"/>
      <protection/>
    </xf>
    <xf numFmtId="3" fontId="64" fillId="0" borderId="10" xfId="56" applyNumberFormat="1" applyFont="1" applyFill="1" applyBorder="1" applyAlignment="1">
      <alignment horizontal="right" vertical="center"/>
      <protection/>
    </xf>
    <xf numFmtId="3" fontId="63" fillId="0" borderId="10" xfId="56" applyNumberFormat="1" applyFont="1" applyFill="1" applyBorder="1" applyAlignment="1">
      <alignment horizontal="right" vertical="center"/>
      <protection/>
    </xf>
    <xf numFmtId="0" fontId="13" fillId="0" borderId="71" xfId="56" applyFont="1" applyFill="1" applyBorder="1" applyAlignment="1">
      <alignment horizontal="center" vertical="center"/>
      <protection/>
    </xf>
    <xf numFmtId="0" fontId="13" fillId="0" borderId="10" xfId="56" applyFont="1" applyFill="1" applyBorder="1" applyAlignment="1">
      <alignment horizontal="center" vertical="center"/>
      <protection/>
    </xf>
    <xf numFmtId="0" fontId="13" fillId="0" borderId="11" xfId="54" applyFont="1" applyFill="1" applyBorder="1" applyAlignment="1">
      <alignment horizontal="left" vertical="center" wrapText="1"/>
      <protection/>
    </xf>
    <xf numFmtId="3" fontId="65" fillId="0" borderId="10" xfId="56" applyNumberFormat="1" applyFont="1" applyFill="1" applyBorder="1" applyAlignment="1">
      <alignment vertical="center"/>
      <protection/>
    </xf>
    <xf numFmtId="3" fontId="66" fillId="0" borderId="10" xfId="56" applyNumberFormat="1" applyFont="1" applyFill="1" applyBorder="1" applyAlignment="1">
      <alignment horizontal="right" vertical="center"/>
      <protection/>
    </xf>
    <xf numFmtId="3" fontId="65" fillId="0" borderId="10" xfId="56" applyNumberFormat="1" applyFont="1" applyFill="1" applyBorder="1" applyAlignment="1">
      <alignment horizontal="right" vertical="center"/>
      <protection/>
    </xf>
    <xf numFmtId="0" fontId="13" fillId="0" borderId="13" xfId="56" applyFont="1" applyFill="1" applyBorder="1" applyAlignment="1">
      <alignment vertical="center" wrapText="1"/>
      <protection/>
    </xf>
    <xf numFmtId="0" fontId="5" fillId="0" borderId="0" xfId="56" applyFont="1" applyAlignment="1">
      <alignment vertical="center"/>
      <protection/>
    </xf>
    <xf numFmtId="0" fontId="7" fillId="0" borderId="0" xfId="56" applyFont="1" applyAlignment="1">
      <alignment vertical="center"/>
      <protection/>
    </xf>
    <xf numFmtId="0" fontId="7" fillId="0" borderId="72" xfId="56" applyFont="1" applyBorder="1" applyAlignment="1">
      <alignment horizontal="center" vertical="center"/>
      <protection/>
    </xf>
    <xf numFmtId="0" fontId="7" fillId="27" borderId="73" xfId="56" applyFont="1" applyFill="1" applyBorder="1" applyAlignment="1">
      <alignment horizontal="center" vertical="center" wrapText="1"/>
      <protection/>
    </xf>
    <xf numFmtId="0" fontId="34" fillId="0" borderId="43" xfId="56" applyFont="1" applyBorder="1" applyAlignment="1">
      <alignment vertical="center"/>
      <protection/>
    </xf>
    <xf numFmtId="0" fontId="34" fillId="0" borderId="44" xfId="56" applyFont="1" applyBorder="1" applyAlignment="1">
      <alignment vertical="center"/>
      <protection/>
    </xf>
    <xf numFmtId="0" fontId="7" fillId="0" borderId="44" xfId="56" applyFont="1" applyBorder="1" applyAlignment="1">
      <alignment vertical="center"/>
      <protection/>
    </xf>
    <xf numFmtId="0" fontId="7" fillId="27" borderId="74" xfId="56" applyFont="1" applyFill="1" applyBorder="1" applyAlignment="1">
      <alignment horizontal="center" vertical="center" wrapText="1"/>
      <protection/>
    </xf>
    <xf numFmtId="0" fontId="7" fillId="0" borderId="75" xfId="56" applyFont="1" applyBorder="1" applyAlignment="1">
      <alignment vertical="center"/>
      <protection/>
    </xf>
    <xf numFmtId="0" fontId="7" fillId="0" borderId="76" xfId="56" applyFont="1" applyBorder="1" applyAlignment="1">
      <alignment vertical="center"/>
      <protection/>
    </xf>
    <xf numFmtId="0" fontId="7" fillId="0" borderId="77" xfId="56" applyFont="1" applyBorder="1" applyAlignment="1">
      <alignment vertical="center"/>
      <protection/>
    </xf>
    <xf numFmtId="0" fontId="7" fillId="0" borderId="17" xfId="56" applyFont="1" applyBorder="1" applyAlignment="1">
      <alignment horizontal="left" vertical="center" wrapText="1"/>
      <protection/>
    </xf>
    <xf numFmtId="4" fontId="12" fillId="0" borderId="69" xfId="56" applyNumberFormat="1" applyFont="1" applyBorder="1" applyAlignment="1">
      <alignment vertical="center"/>
      <protection/>
    </xf>
    <xf numFmtId="4" fontId="12" fillId="0" borderId="78" xfId="56" applyNumberFormat="1" applyFont="1" applyBorder="1" applyAlignment="1">
      <alignment vertical="center"/>
      <protection/>
    </xf>
    <xf numFmtId="4" fontId="12" fillId="24" borderId="78" xfId="56" applyNumberFormat="1" applyFont="1" applyFill="1" applyBorder="1" applyAlignment="1">
      <alignment vertical="center"/>
      <protection/>
    </xf>
    <xf numFmtId="4" fontId="12" fillId="24" borderId="69" xfId="56" applyNumberFormat="1" applyFont="1" applyFill="1" applyBorder="1" applyAlignment="1">
      <alignment vertical="center"/>
      <protection/>
    </xf>
    <xf numFmtId="4" fontId="12" fillId="26" borderId="40" xfId="56" applyNumberFormat="1" applyFont="1" applyFill="1" applyBorder="1" applyAlignment="1">
      <alignment vertical="center"/>
      <protection/>
    </xf>
    <xf numFmtId="4" fontId="12" fillId="24" borderId="40" xfId="56" applyNumberFormat="1" applyFont="1" applyFill="1" applyBorder="1" applyAlignment="1">
      <alignment vertical="center"/>
      <protection/>
    </xf>
    <xf numFmtId="0" fontId="7" fillId="0" borderId="17" xfId="56" applyFont="1" applyBorder="1" applyAlignment="1">
      <alignment vertical="center"/>
      <protection/>
    </xf>
    <xf numFmtId="0" fontId="7" fillId="0" borderId="18" xfId="56" applyFont="1" applyBorder="1" applyAlignment="1">
      <alignment vertical="center"/>
      <protection/>
    </xf>
    <xf numFmtId="0" fontId="7" fillId="0" borderId="18" xfId="56" applyFont="1" applyBorder="1" applyAlignment="1">
      <alignment horizontal="left" vertical="center" wrapText="1"/>
      <protection/>
    </xf>
    <xf numFmtId="4" fontId="12" fillId="0" borderId="18" xfId="56" applyNumberFormat="1" applyFont="1" applyBorder="1" applyAlignment="1">
      <alignment vertical="center"/>
      <protection/>
    </xf>
    <xf numFmtId="4" fontId="12" fillId="24" borderId="18" xfId="56" applyNumberFormat="1" applyFont="1" applyFill="1" applyBorder="1" applyAlignment="1">
      <alignment vertical="center"/>
      <protection/>
    </xf>
    <xf numFmtId="4" fontId="12" fillId="27" borderId="18" xfId="56" applyNumberFormat="1" applyFont="1" applyFill="1" applyBorder="1" applyAlignment="1">
      <alignment vertical="center"/>
      <protection/>
    </xf>
    <xf numFmtId="0" fontId="34" fillId="0" borderId="69" xfId="56" applyFont="1" applyBorder="1" applyAlignment="1">
      <alignment horizontal="left" vertical="center" wrapText="1"/>
      <protection/>
    </xf>
    <xf numFmtId="0" fontId="5" fillId="0" borderId="79" xfId="56" applyFont="1" applyBorder="1" applyAlignment="1">
      <alignment vertical="center"/>
      <protection/>
    </xf>
    <xf numFmtId="0" fontId="5" fillId="0" borderId="46" xfId="56" applyFont="1" applyBorder="1" applyAlignment="1">
      <alignment vertical="center"/>
      <protection/>
    </xf>
    <xf numFmtId="0" fontId="5" fillId="0" borderId="46" xfId="56" applyFont="1" applyBorder="1" applyAlignment="1">
      <alignment horizontal="left" vertical="center" wrapText="1"/>
      <protection/>
    </xf>
    <xf numFmtId="4" fontId="39" fillId="0" borderId="47" xfId="56" applyNumberFormat="1" applyFont="1" applyBorder="1" applyAlignment="1">
      <alignment vertical="center"/>
      <protection/>
    </xf>
    <xf numFmtId="4" fontId="39" fillId="0" borderId="70" xfId="56" applyNumberFormat="1" applyFont="1" applyBorder="1" applyAlignment="1">
      <alignment vertical="center"/>
      <protection/>
    </xf>
    <xf numFmtId="4" fontId="39" fillId="24" borderId="42" xfId="56" applyNumberFormat="1" applyFont="1" applyFill="1" applyBorder="1" applyAlignment="1">
      <alignment vertical="center"/>
      <protection/>
    </xf>
    <xf numFmtId="4" fontId="39" fillId="26" borderId="80" xfId="56" applyNumberFormat="1" applyFont="1" applyFill="1" applyBorder="1" applyAlignment="1">
      <alignment vertical="center"/>
      <protection/>
    </xf>
    <xf numFmtId="4" fontId="39" fillId="24" borderId="80" xfId="56" applyNumberFormat="1" applyFont="1" applyFill="1" applyBorder="1" applyAlignment="1">
      <alignment vertical="center"/>
      <protection/>
    </xf>
    <xf numFmtId="0" fontId="38" fillId="0" borderId="79" xfId="56" applyFont="1" applyBorder="1" applyAlignment="1">
      <alignment vertical="center"/>
      <protection/>
    </xf>
    <xf numFmtId="0" fontId="38" fillId="0" borderId="46" xfId="56" applyFont="1" applyBorder="1" applyAlignment="1">
      <alignment vertical="center"/>
      <protection/>
    </xf>
    <xf numFmtId="0" fontId="38" fillId="0" borderId="46" xfId="56" applyFont="1" applyBorder="1" applyAlignment="1">
      <alignment horizontal="left" vertical="center" wrapText="1"/>
      <protection/>
    </xf>
    <xf numFmtId="4" fontId="51" fillId="0" borderId="41" xfId="56" applyNumberFormat="1" applyFont="1" applyBorder="1" applyAlignment="1">
      <alignment horizontal="left" vertical="center"/>
      <protection/>
    </xf>
    <xf numFmtId="4" fontId="51" fillId="24" borderId="46" xfId="56" applyNumberFormat="1" applyFont="1" applyFill="1" applyBorder="1" applyAlignment="1">
      <alignment horizontal="left" vertical="center"/>
      <protection/>
    </xf>
    <xf numFmtId="4" fontId="51" fillId="27" borderId="46" xfId="56" applyNumberFormat="1" applyFont="1" applyFill="1" applyBorder="1" applyAlignment="1">
      <alignment horizontal="left" vertical="center"/>
      <protection/>
    </xf>
    <xf numFmtId="0" fontId="50" fillId="0" borderId="47" xfId="56" applyFont="1" applyBorder="1" applyAlignment="1">
      <alignment horizontal="left" vertical="center" wrapText="1"/>
      <protection/>
    </xf>
    <xf numFmtId="49" fontId="5" fillId="0" borderId="10" xfId="56" applyNumberFormat="1" applyFont="1" applyBorder="1" applyAlignment="1">
      <alignment vertical="center"/>
      <protection/>
    </xf>
    <xf numFmtId="0" fontId="67" fillId="0" borderId="10" xfId="0" applyFont="1" applyBorder="1" applyAlignment="1">
      <alignment horizontal="left" vertical="center" wrapText="1"/>
    </xf>
    <xf numFmtId="4" fontId="39" fillId="0" borderId="13" xfId="56" applyNumberFormat="1" applyFont="1" applyBorder="1" applyAlignment="1">
      <alignment vertical="center"/>
      <protection/>
    </xf>
    <xf numFmtId="4" fontId="39" fillId="0" borderId="71" xfId="56" applyNumberFormat="1" applyFont="1" applyBorder="1" applyAlignment="1">
      <alignment vertical="center"/>
      <protection/>
    </xf>
    <xf numFmtId="4" fontId="39" fillId="24" borderId="13" xfId="56" applyNumberFormat="1" applyFont="1" applyFill="1" applyBorder="1" applyAlignment="1">
      <alignment vertical="center"/>
      <protection/>
    </xf>
    <xf numFmtId="4" fontId="39" fillId="27" borderId="81" xfId="56" applyNumberFormat="1" applyFont="1" applyFill="1" applyBorder="1" applyAlignment="1">
      <alignment vertical="center"/>
      <protection/>
    </xf>
    <xf numFmtId="4" fontId="39" fillId="24" borderId="81" xfId="56" applyNumberFormat="1" applyFont="1" applyFill="1" applyBorder="1" applyAlignment="1">
      <alignment vertical="center"/>
      <protection/>
    </xf>
    <xf numFmtId="0" fontId="38" fillId="0" borderId="82" xfId="56" applyFont="1" applyBorder="1" applyAlignment="1">
      <alignment vertical="center"/>
      <protection/>
    </xf>
    <xf numFmtId="0" fontId="38" fillId="0" borderId="83" xfId="56" applyFont="1" applyBorder="1" applyAlignment="1">
      <alignment vertical="center"/>
      <protection/>
    </xf>
    <xf numFmtId="49" fontId="50" fillId="0" borderId="10" xfId="56" applyNumberFormat="1" applyFont="1" applyBorder="1" applyAlignment="1">
      <alignment horizontal="left" vertical="center" wrapText="1"/>
      <protection/>
    </xf>
    <xf numFmtId="4" fontId="51" fillId="0" borderId="10" xfId="56" applyNumberFormat="1" applyFont="1" applyBorder="1" applyAlignment="1">
      <alignment vertical="center"/>
      <protection/>
    </xf>
    <xf numFmtId="4" fontId="51" fillId="24" borderId="84" xfId="56" applyNumberFormat="1" applyFont="1" applyFill="1" applyBorder="1" applyAlignment="1">
      <alignment vertical="center"/>
      <protection/>
    </xf>
    <xf numFmtId="4" fontId="51" fillId="27" borderId="84" xfId="56" applyNumberFormat="1" applyFont="1" applyFill="1" applyBorder="1" applyAlignment="1">
      <alignment vertical="center"/>
      <protection/>
    </xf>
    <xf numFmtId="0" fontId="38" fillId="0" borderId="67" xfId="56" applyFont="1" applyBorder="1" applyAlignment="1">
      <alignment vertical="center"/>
      <protection/>
    </xf>
    <xf numFmtId="0" fontId="38" fillId="0" borderId="85" xfId="56" applyFont="1" applyBorder="1" applyAlignment="1">
      <alignment vertical="center"/>
      <protection/>
    </xf>
    <xf numFmtId="0" fontId="68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/>
    </xf>
    <xf numFmtId="0" fontId="50" fillId="0" borderId="10" xfId="56" applyFont="1" applyBorder="1" applyAlignment="1">
      <alignment horizontal="left" vertical="center" wrapText="1"/>
      <protection/>
    </xf>
    <xf numFmtId="0" fontId="5" fillId="0" borderId="71" xfId="56" applyFont="1" applyBorder="1" applyAlignment="1">
      <alignment vertical="center"/>
      <protection/>
    </xf>
    <xf numFmtId="0" fontId="5" fillId="0" borderId="10" xfId="56" applyFont="1" applyBorder="1" applyAlignment="1">
      <alignment vertical="center"/>
      <protection/>
    </xf>
    <xf numFmtId="0" fontId="38" fillId="0" borderId="86" xfId="56" applyFont="1" applyBorder="1" applyAlignment="1">
      <alignment vertical="center"/>
      <protection/>
    </xf>
    <xf numFmtId="0" fontId="38" fillId="0" borderId="87" xfId="56" applyFont="1" applyBorder="1" applyAlignment="1">
      <alignment vertical="center"/>
      <protection/>
    </xf>
    <xf numFmtId="0" fontId="50" fillId="0" borderId="15" xfId="56" applyFont="1" applyBorder="1" applyAlignment="1">
      <alignment horizontal="left" vertical="center" wrapText="1"/>
      <protection/>
    </xf>
    <xf numFmtId="4" fontId="51" fillId="0" borderId="15" xfId="56" applyNumberFormat="1" applyFont="1" applyBorder="1" applyAlignment="1">
      <alignment vertical="center"/>
      <protection/>
    </xf>
    <xf numFmtId="0" fontId="7" fillId="0" borderId="88" xfId="56" applyFont="1" applyBorder="1" applyAlignment="1">
      <alignment vertical="center"/>
      <protection/>
    </xf>
    <xf numFmtId="4" fontId="12" fillId="27" borderId="78" xfId="56" applyNumberFormat="1" applyFont="1" applyFill="1" applyBorder="1" applyAlignment="1">
      <alignment vertical="center"/>
      <protection/>
    </xf>
    <xf numFmtId="4" fontId="39" fillId="0" borderId="46" xfId="56" applyNumberFormat="1" applyFont="1" applyBorder="1" applyAlignment="1">
      <alignment horizontal="left" vertical="center"/>
      <protection/>
    </xf>
    <xf numFmtId="4" fontId="39" fillId="24" borderId="89" xfId="56" applyNumberFormat="1" applyFont="1" applyFill="1" applyBorder="1" applyAlignment="1">
      <alignment horizontal="left" vertical="center"/>
      <protection/>
    </xf>
    <xf numFmtId="4" fontId="39" fillId="27" borderId="89" xfId="56" applyNumberFormat="1" applyFont="1" applyFill="1" applyBorder="1" applyAlignment="1">
      <alignment horizontal="left" vertical="center"/>
      <protection/>
    </xf>
    <xf numFmtId="4" fontId="39" fillId="0" borderId="47" xfId="56" applyNumberFormat="1" applyFont="1" applyBorder="1" applyAlignment="1">
      <alignment horizontal="left" vertical="center"/>
      <protection/>
    </xf>
    <xf numFmtId="0" fontId="5" fillId="0" borderId="82" xfId="56" applyFont="1" applyBorder="1" applyAlignment="1">
      <alignment vertical="center"/>
      <protection/>
    </xf>
    <xf numFmtId="0" fontId="5" fillId="0" borderId="83" xfId="56" applyFont="1" applyBorder="1" applyAlignment="1">
      <alignment vertical="center"/>
      <protection/>
    </xf>
    <xf numFmtId="0" fontId="5" fillId="0" borderId="15" xfId="56" applyFont="1" applyBorder="1" applyAlignment="1">
      <alignment vertical="center"/>
      <protection/>
    </xf>
    <xf numFmtId="0" fontId="5" fillId="0" borderId="10" xfId="56" applyFont="1" applyBorder="1" applyAlignment="1">
      <alignment horizontal="left" vertical="center" wrapText="1"/>
      <protection/>
    </xf>
    <xf numFmtId="4" fontId="39" fillId="0" borderId="15" xfId="56" applyNumberFormat="1" applyFont="1" applyBorder="1" applyAlignment="1">
      <alignment vertical="center"/>
      <protection/>
    </xf>
    <xf numFmtId="0" fontId="9" fillId="0" borderId="25" xfId="56" applyFont="1" applyBorder="1" applyAlignment="1">
      <alignment horizontal="left" vertical="center" wrapText="1"/>
      <protection/>
    </xf>
    <xf numFmtId="0" fontId="7" fillId="0" borderId="88" xfId="56" applyFont="1" applyBorder="1" applyAlignment="1">
      <alignment horizontal="left" vertical="center" wrapText="1"/>
      <protection/>
    </xf>
    <xf numFmtId="4" fontId="12" fillId="0" borderId="40" xfId="56" applyNumberFormat="1" applyFont="1" applyBorder="1" applyAlignment="1">
      <alignment vertical="center"/>
      <protection/>
    </xf>
    <xf numFmtId="4" fontId="39" fillId="24" borderId="90" xfId="56" applyNumberFormat="1" applyFont="1" applyFill="1" applyBorder="1" applyAlignment="1">
      <alignment horizontal="left" vertical="center"/>
      <protection/>
    </xf>
    <xf numFmtId="4" fontId="39" fillId="27" borderId="90" xfId="56" applyNumberFormat="1" applyFont="1" applyFill="1" applyBorder="1" applyAlignment="1">
      <alignment horizontal="left" vertical="center"/>
      <protection/>
    </xf>
    <xf numFmtId="0" fontId="9" fillId="0" borderId="25" xfId="56" applyFont="1" applyBorder="1" applyAlignment="1">
      <alignment vertical="center" wrapText="1"/>
      <protection/>
    </xf>
    <xf numFmtId="0" fontId="5" fillId="0" borderId="15" xfId="56" applyFont="1" applyBorder="1" applyAlignment="1">
      <alignment horizontal="left" vertical="center" wrapText="1"/>
      <protection/>
    </xf>
    <xf numFmtId="4" fontId="39" fillId="24" borderId="84" xfId="56" applyNumberFormat="1" applyFont="1" applyFill="1" applyBorder="1" applyAlignment="1">
      <alignment vertical="center"/>
      <protection/>
    </xf>
    <xf numFmtId="4" fontId="39" fillId="27" borderId="84" xfId="56" applyNumberFormat="1" applyFont="1" applyFill="1" applyBorder="1" applyAlignment="1">
      <alignment vertical="center"/>
      <protection/>
    </xf>
    <xf numFmtId="0" fontId="9" fillId="0" borderId="16" xfId="56" applyFont="1" applyBorder="1" applyAlignment="1">
      <alignment vertical="center" wrapText="1"/>
      <protection/>
    </xf>
    <xf numFmtId="0" fontId="7" fillId="0" borderId="40" xfId="56" applyFont="1" applyBorder="1" applyAlignment="1">
      <alignment horizontal="left" vertical="center" wrapText="1"/>
      <protection/>
    </xf>
    <xf numFmtId="4" fontId="12" fillId="24" borderId="17" xfId="56" applyNumberFormat="1" applyFont="1" applyFill="1" applyBorder="1" applyAlignment="1">
      <alignment vertical="center"/>
      <protection/>
    </xf>
    <xf numFmtId="0" fontId="34" fillId="0" borderId="63" xfId="56" applyFont="1" applyBorder="1" applyAlignment="1">
      <alignment horizontal="left" vertical="center" wrapText="1"/>
      <protection/>
    </xf>
    <xf numFmtId="4" fontId="39" fillId="0" borderId="46" xfId="56" applyNumberFormat="1" applyFont="1" applyBorder="1" applyAlignment="1">
      <alignment vertical="center"/>
      <protection/>
    </xf>
    <xf numFmtId="4" fontId="39" fillId="24" borderId="89" xfId="56" applyNumberFormat="1" applyFont="1" applyFill="1" applyBorder="1" applyAlignment="1">
      <alignment vertical="center"/>
      <protection/>
    </xf>
    <xf numFmtId="4" fontId="39" fillId="24" borderId="46" xfId="56" applyNumberFormat="1" applyFont="1" applyFill="1" applyBorder="1" applyAlignment="1">
      <alignment vertical="center"/>
      <protection/>
    </xf>
    <xf numFmtId="4" fontId="39" fillId="27" borderId="46" xfId="56" applyNumberFormat="1" applyFont="1" applyFill="1" applyBorder="1" applyAlignment="1">
      <alignment vertical="center"/>
      <protection/>
    </xf>
    <xf numFmtId="0" fontId="69" fillId="0" borderId="47" xfId="56" applyFont="1" applyBorder="1" applyAlignment="1">
      <alignment horizontal="left" vertical="center" wrapText="1"/>
      <protection/>
    </xf>
    <xf numFmtId="4" fontId="39" fillId="0" borderId="10" xfId="56" applyNumberFormat="1" applyFont="1" applyBorder="1" applyAlignment="1">
      <alignment vertical="center"/>
      <protection/>
    </xf>
    <xf numFmtId="4" fontId="39" fillId="27" borderId="89" xfId="56" applyNumberFormat="1" applyFont="1" applyFill="1" applyBorder="1" applyAlignment="1">
      <alignment vertical="center"/>
      <protection/>
    </xf>
    <xf numFmtId="0" fontId="9" fillId="0" borderId="13" xfId="56" applyFont="1" applyBorder="1" applyAlignment="1">
      <alignment horizontal="left" vertical="center" wrapText="1"/>
      <protection/>
    </xf>
    <xf numFmtId="0" fontId="5" fillId="0" borderId="14" xfId="56" applyFont="1" applyBorder="1" applyAlignment="1">
      <alignment vertical="center"/>
      <protection/>
    </xf>
    <xf numFmtId="4" fontId="39" fillId="0" borderId="16" xfId="56" applyNumberFormat="1" applyFont="1" applyBorder="1" applyAlignment="1">
      <alignment vertical="center"/>
      <protection/>
    </xf>
    <xf numFmtId="4" fontId="39" fillId="24" borderId="90" xfId="56" applyNumberFormat="1" applyFont="1" applyFill="1" applyBorder="1" applyAlignment="1">
      <alignment vertical="center"/>
      <protection/>
    </xf>
    <xf numFmtId="4" fontId="39" fillId="27" borderId="90" xfId="56" applyNumberFormat="1" applyFont="1" applyFill="1" applyBorder="1" applyAlignment="1">
      <alignment vertical="center"/>
      <protection/>
    </xf>
    <xf numFmtId="0" fontId="9" fillId="0" borderId="16" xfId="56" applyFont="1" applyBorder="1" applyAlignment="1">
      <alignment horizontal="left" vertical="center" wrapText="1"/>
      <protection/>
    </xf>
    <xf numFmtId="0" fontId="5" fillId="0" borderId="84" xfId="56" applyFont="1" applyBorder="1" applyAlignment="1">
      <alignment vertical="center"/>
      <protection/>
    </xf>
    <xf numFmtId="0" fontId="5" fillId="0" borderId="70" xfId="56" applyFont="1" applyBorder="1" applyAlignment="1">
      <alignment vertical="center"/>
      <protection/>
    </xf>
    <xf numFmtId="0" fontId="5" fillId="0" borderId="41" xfId="56" applyFont="1" applyBorder="1" applyAlignment="1">
      <alignment horizontal="left" vertical="center" wrapText="1"/>
      <protection/>
    </xf>
    <xf numFmtId="4" fontId="39" fillId="0" borderId="41" xfId="56" applyNumberFormat="1" applyFont="1" applyBorder="1" applyAlignment="1">
      <alignment vertical="center"/>
      <protection/>
    </xf>
    <xf numFmtId="4" fontId="39" fillId="24" borderId="41" xfId="56" applyNumberFormat="1" applyFont="1" applyFill="1" applyBorder="1" applyAlignment="1">
      <alignment vertical="center"/>
      <protection/>
    </xf>
    <xf numFmtId="4" fontId="39" fillId="27" borderId="41" xfId="56" applyNumberFormat="1" applyFont="1" applyFill="1" applyBorder="1" applyAlignment="1">
      <alignment vertical="center"/>
      <protection/>
    </xf>
    <xf numFmtId="4" fontId="39" fillId="0" borderId="14" xfId="56" applyNumberFormat="1" applyFont="1" applyBorder="1" applyAlignment="1">
      <alignment vertical="center"/>
      <protection/>
    </xf>
    <xf numFmtId="4" fontId="39" fillId="24" borderId="16" xfId="56" applyNumberFormat="1" applyFont="1" applyFill="1" applyBorder="1" applyAlignment="1">
      <alignment vertical="center"/>
      <protection/>
    </xf>
    <xf numFmtId="4" fontId="39" fillId="24" borderId="10" xfId="56" applyNumberFormat="1" applyFont="1" applyFill="1" applyBorder="1" applyAlignment="1">
      <alignment vertical="center"/>
      <protection/>
    </xf>
    <xf numFmtId="4" fontId="39" fillId="27" borderId="10" xfId="56" applyNumberFormat="1" applyFont="1" applyFill="1" applyBorder="1" applyAlignment="1">
      <alignment vertical="center"/>
      <protection/>
    </xf>
    <xf numFmtId="4" fontId="5" fillId="0" borderId="0" xfId="56" applyNumberFormat="1" applyFont="1" applyAlignment="1">
      <alignment vertical="center"/>
      <protection/>
    </xf>
    <xf numFmtId="0" fontId="5" fillId="0" borderId="43" xfId="56" applyFont="1" applyBorder="1" applyAlignment="1">
      <alignment vertical="center"/>
      <protection/>
    </xf>
    <xf numFmtId="0" fontId="5" fillId="0" borderId="44" xfId="56" applyFont="1" applyBorder="1" applyAlignment="1">
      <alignment horizontal="left" vertical="center" wrapText="1"/>
      <protection/>
    </xf>
    <xf numFmtId="4" fontId="39" fillId="0" borderId="44" xfId="56" applyNumberFormat="1" applyFont="1" applyBorder="1" applyAlignment="1">
      <alignment vertical="center"/>
      <protection/>
    </xf>
    <xf numFmtId="4" fontId="39" fillId="24" borderId="44" xfId="56" applyNumberFormat="1" applyFont="1" applyFill="1" applyBorder="1" applyAlignment="1">
      <alignment vertical="center"/>
      <protection/>
    </xf>
    <xf numFmtId="4" fontId="39" fillId="27" borderId="44" xfId="56" applyNumberFormat="1" applyFont="1" applyFill="1" applyBorder="1" applyAlignment="1">
      <alignment vertical="center"/>
      <protection/>
    </xf>
    <xf numFmtId="0" fontId="5" fillId="0" borderId="12" xfId="56" applyFont="1" applyBorder="1" applyAlignment="1">
      <alignment vertical="center"/>
      <protection/>
    </xf>
    <xf numFmtId="0" fontId="5" fillId="0" borderId="12" xfId="56" applyFont="1" applyBorder="1" applyAlignment="1">
      <alignment horizontal="left" vertical="center" wrapText="1"/>
      <protection/>
    </xf>
    <xf numFmtId="4" fontId="39" fillId="0" borderId="12" xfId="56" applyNumberFormat="1" applyFont="1" applyBorder="1" applyAlignment="1">
      <alignment vertical="center"/>
      <protection/>
    </xf>
    <xf numFmtId="4" fontId="39" fillId="0" borderId="43" xfId="56" applyNumberFormat="1" applyFont="1" applyBorder="1" applyAlignment="1">
      <alignment vertical="center"/>
      <protection/>
    </xf>
    <xf numFmtId="4" fontId="39" fillId="24" borderId="45" xfId="56" applyNumberFormat="1" applyFont="1" applyFill="1" applyBorder="1" applyAlignment="1">
      <alignment vertical="center"/>
      <protection/>
    </xf>
    <xf numFmtId="0" fontId="69" fillId="0" borderId="16" xfId="56" applyFont="1" applyBorder="1" applyAlignment="1">
      <alignment horizontal="left" vertical="center" wrapText="1"/>
      <protection/>
    </xf>
    <xf numFmtId="4" fontId="12" fillId="24" borderId="91" xfId="56" applyNumberFormat="1" applyFont="1" applyFill="1" applyBorder="1" applyAlignment="1">
      <alignment vertical="center"/>
      <protection/>
    </xf>
    <xf numFmtId="4" fontId="12" fillId="0" borderId="88" xfId="56" applyNumberFormat="1" applyFont="1" applyBorder="1" applyAlignment="1">
      <alignment vertical="center"/>
      <protection/>
    </xf>
    <xf numFmtId="4" fontId="12" fillId="24" borderId="88" xfId="56" applyNumberFormat="1" applyFont="1" applyFill="1" applyBorder="1" applyAlignment="1">
      <alignment vertical="center"/>
      <protection/>
    </xf>
    <xf numFmtId="4" fontId="12" fillId="27" borderId="88" xfId="56" applyNumberFormat="1" applyFont="1" applyFill="1" applyBorder="1" applyAlignment="1">
      <alignment vertical="center"/>
      <protection/>
    </xf>
    <xf numFmtId="0" fontId="7" fillId="0" borderId="69" xfId="56" applyFont="1" applyBorder="1" applyAlignment="1">
      <alignment vertical="center"/>
      <protection/>
    </xf>
    <xf numFmtId="4" fontId="39" fillId="0" borderId="0" xfId="56" applyNumberFormat="1" applyFont="1" applyAlignment="1">
      <alignment vertical="center"/>
      <protection/>
    </xf>
    <xf numFmtId="4" fontId="11" fillId="0" borderId="0" xfId="56" applyNumberFormat="1" applyFont="1" applyAlignment="1">
      <alignment vertical="center"/>
      <protection/>
    </xf>
    <xf numFmtId="0" fontId="7" fillId="24" borderId="73" xfId="56" applyFont="1" applyFill="1" applyBorder="1" applyAlignment="1">
      <alignment horizontal="center" vertical="center" wrapText="1"/>
      <protection/>
    </xf>
    <xf numFmtId="0" fontId="7" fillId="24" borderId="74" xfId="56" applyFont="1" applyFill="1" applyBorder="1" applyAlignment="1">
      <alignment horizontal="center" vertical="center" wrapText="1"/>
      <protection/>
    </xf>
    <xf numFmtId="4" fontId="51" fillId="24" borderId="89" xfId="56" applyNumberFormat="1" applyFont="1" applyFill="1" applyBorder="1" applyAlignment="1">
      <alignment horizontal="left" vertical="center"/>
      <protection/>
    </xf>
    <xf numFmtId="4" fontId="12" fillId="0" borderId="63" xfId="56" applyNumberFormat="1" applyFont="1" applyBorder="1" applyAlignment="1">
      <alignment vertical="center"/>
      <protection/>
    </xf>
    <xf numFmtId="4" fontId="51" fillId="24" borderId="90" xfId="56" applyNumberFormat="1" applyFont="1" applyFill="1" applyBorder="1" applyAlignment="1">
      <alignment horizontal="left" vertical="center"/>
      <protection/>
    </xf>
    <xf numFmtId="4" fontId="49" fillId="24" borderId="40" xfId="56" applyNumberFormat="1" applyFont="1" applyFill="1" applyBorder="1" applyAlignment="1">
      <alignment horizontal="left" vertical="center"/>
      <protection/>
    </xf>
    <xf numFmtId="4" fontId="51" fillId="24" borderId="18" xfId="56" applyNumberFormat="1" applyFont="1" applyFill="1" applyBorder="1" applyAlignment="1">
      <alignment horizontal="left" vertical="center"/>
      <protection/>
    </xf>
    <xf numFmtId="0" fontId="61" fillId="0" borderId="26" xfId="56" applyFont="1" applyFill="1" applyBorder="1" applyAlignment="1">
      <alignment horizontal="center" vertical="center"/>
      <protection/>
    </xf>
    <xf numFmtId="49" fontId="38" fillId="0" borderId="41" xfId="56" applyNumberFormat="1" applyFont="1" applyFill="1" applyBorder="1" applyAlignment="1">
      <alignment horizontal="center" vertical="center"/>
      <protection/>
    </xf>
    <xf numFmtId="0" fontId="38" fillId="0" borderId="46" xfId="56" applyFont="1" applyFill="1" applyBorder="1" applyAlignment="1">
      <alignment horizontal="center" vertical="center"/>
      <protection/>
    </xf>
    <xf numFmtId="0" fontId="38" fillId="0" borderId="46" xfId="56" applyFont="1" applyFill="1" applyBorder="1" applyAlignment="1">
      <alignment horizontal="left" vertical="center" wrapText="1"/>
      <protection/>
    </xf>
    <xf numFmtId="3" fontId="51" fillId="0" borderId="46" xfId="56" applyNumberFormat="1" applyFont="1" applyFill="1" applyBorder="1" applyAlignment="1">
      <alignment vertical="center"/>
      <protection/>
    </xf>
    <xf numFmtId="3" fontId="49" fillId="0" borderId="46" xfId="56" applyNumberFormat="1" applyFont="1" applyFill="1" applyBorder="1" applyAlignment="1">
      <alignment horizontal="right" vertical="center"/>
      <protection/>
    </xf>
    <xf numFmtId="3" fontId="51" fillId="0" borderId="46" xfId="56" applyNumberFormat="1" applyFont="1" applyFill="1" applyBorder="1" applyAlignment="1">
      <alignment horizontal="right" vertical="center"/>
      <protection/>
    </xf>
    <xf numFmtId="0" fontId="38" fillId="0" borderId="47" xfId="56" applyFont="1" applyFill="1" applyBorder="1" applyAlignment="1">
      <alignment vertical="center" wrapText="1"/>
      <protection/>
    </xf>
    <xf numFmtId="0" fontId="61" fillId="0" borderId="41" xfId="56" applyFont="1" applyFill="1" applyBorder="1" applyAlignment="1">
      <alignment horizontal="center" vertical="center"/>
      <protection/>
    </xf>
    <xf numFmtId="0" fontId="61" fillId="0" borderId="42" xfId="56" applyFont="1" applyFill="1" applyBorder="1" applyAlignment="1">
      <alignment horizontal="center" vertical="center"/>
      <protection/>
    </xf>
    <xf numFmtId="4" fontId="49" fillId="24" borderId="88" xfId="56" applyNumberFormat="1" applyFont="1" applyFill="1" applyBorder="1" applyAlignment="1">
      <alignment horizontal="left" vertical="center"/>
      <protection/>
    </xf>
    <xf numFmtId="0" fontId="7" fillId="0" borderId="92" xfId="55" applyFont="1" applyFill="1" applyBorder="1" applyAlignment="1">
      <alignment horizontal="center" vertical="center"/>
      <protection/>
    </xf>
    <xf numFmtId="0" fontId="6" fillId="0" borderId="0" xfId="55" applyFont="1" applyFill="1" applyAlignment="1">
      <alignment vertical="center"/>
      <protection/>
    </xf>
    <xf numFmtId="0" fontId="48" fillId="0" borderId="0" xfId="53" applyFont="1" applyFill="1">
      <alignment/>
      <protection/>
    </xf>
    <xf numFmtId="0" fontId="5" fillId="0" borderId="0" xfId="55" applyFont="1" applyFill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8" fillId="0" borderId="93" xfId="53" applyFont="1" applyFill="1" applyBorder="1">
      <alignment/>
      <protection/>
    </xf>
    <xf numFmtId="0" fontId="6" fillId="0" borderId="93" xfId="55" applyFont="1" applyFill="1" applyBorder="1" applyAlignment="1">
      <alignment vertical="center"/>
      <protection/>
    </xf>
    <xf numFmtId="0" fontId="7" fillId="0" borderId="70" xfId="55" applyFont="1" applyFill="1" applyBorder="1" applyAlignment="1">
      <alignment horizontal="center" vertical="center"/>
      <protection/>
    </xf>
    <xf numFmtId="0" fontId="7" fillId="0" borderId="94" xfId="55" applyFont="1" applyFill="1" applyBorder="1" applyAlignment="1">
      <alignment horizontal="center" vertical="center"/>
      <protection/>
    </xf>
    <xf numFmtId="0" fontId="7" fillId="0" borderId="41" xfId="55" applyFont="1" applyFill="1" applyBorder="1" applyAlignment="1">
      <alignment horizontal="center" vertical="center"/>
      <protection/>
    </xf>
    <xf numFmtId="0" fontId="7" fillId="0" borderId="80" xfId="55" applyFont="1" applyFill="1" applyBorder="1" applyAlignment="1">
      <alignment horizontal="center" vertical="center"/>
      <protection/>
    </xf>
    <xf numFmtId="0" fontId="7" fillId="0" borderId="80" xfId="55" applyFont="1" applyFill="1" applyBorder="1" applyAlignment="1">
      <alignment horizontal="center" vertical="center" wrapText="1"/>
      <protection/>
    </xf>
    <xf numFmtId="0" fontId="7" fillId="0" borderId="71" xfId="55" applyFont="1" applyFill="1" applyBorder="1" applyAlignment="1">
      <alignment horizontal="center" vertical="center"/>
      <protection/>
    </xf>
    <xf numFmtId="0" fontId="7" fillId="0" borderId="10" xfId="55" applyFont="1" applyFill="1" applyBorder="1" applyAlignment="1">
      <alignment horizontal="left" vertical="center"/>
      <protection/>
    </xf>
    <xf numFmtId="3" fontId="7" fillId="0" borderId="81" xfId="55" applyNumberFormat="1" applyFont="1" applyFill="1" applyBorder="1" applyAlignment="1">
      <alignment horizontal="right" vertical="center"/>
      <protection/>
    </xf>
    <xf numFmtId="0" fontId="7" fillId="0" borderId="95" xfId="55" applyFont="1" applyFill="1" applyBorder="1" applyAlignment="1">
      <alignment horizontal="left" vertical="center"/>
      <protection/>
    </xf>
    <xf numFmtId="0" fontId="7" fillId="0" borderId="96" xfId="55" applyFont="1" applyFill="1" applyBorder="1" applyAlignment="1">
      <alignment horizontal="left" vertical="center"/>
      <protection/>
    </xf>
    <xf numFmtId="0" fontId="52" fillId="0" borderId="22" xfId="55" applyFont="1" applyFill="1" applyBorder="1" applyAlignment="1">
      <alignment horizontal="left" vertical="center"/>
      <protection/>
    </xf>
    <xf numFmtId="3" fontId="70" fillId="0" borderId="97" xfId="55" applyNumberFormat="1" applyFont="1" applyFill="1" applyBorder="1" applyAlignment="1">
      <alignment horizontal="left" vertical="center"/>
      <protection/>
    </xf>
    <xf numFmtId="0" fontId="7" fillId="0" borderId="98" xfId="55" applyFont="1" applyFill="1" applyBorder="1" applyAlignment="1">
      <alignment horizontal="left" vertical="center"/>
      <protection/>
    </xf>
    <xf numFmtId="0" fontId="7" fillId="0" borderId="57" xfId="55" applyFont="1" applyFill="1" applyBorder="1" applyAlignment="1">
      <alignment horizontal="left" vertical="center"/>
      <protection/>
    </xf>
    <xf numFmtId="0" fontId="52" fillId="0" borderId="11" xfId="55" applyFont="1" applyFill="1" applyBorder="1" applyAlignment="1">
      <alignment horizontal="left" vertical="center"/>
      <protection/>
    </xf>
    <xf numFmtId="3" fontId="70" fillId="0" borderId="99" xfId="55" applyNumberFormat="1" applyFont="1" applyFill="1" applyBorder="1" applyAlignment="1">
      <alignment horizontal="left" vertical="center"/>
      <protection/>
    </xf>
    <xf numFmtId="0" fontId="7" fillId="0" borderId="100" xfId="55" applyFont="1" applyFill="1" applyBorder="1" applyAlignment="1">
      <alignment horizontal="left" vertical="center"/>
      <protection/>
    </xf>
    <xf numFmtId="0" fontId="7" fillId="0" borderId="101" xfId="55" applyFont="1" applyFill="1" applyBorder="1" applyAlignment="1">
      <alignment horizontal="left" vertical="center"/>
      <protection/>
    </xf>
    <xf numFmtId="0" fontId="52" fillId="0" borderId="38" xfId="55" applyFont="1" applyFill="1" applyBorder="1" applyAlignment="1">
      <alignment horizontal="left" vertical="center"/>
      <protection/>
    </xf>
    <xf numFmtId="3" fontId="52" fillId="0" borderId="102" xfId="55" applyNumberFormat="1" applyFont="1" applyFill="1" applyBorder="1" applyAlignment="1">
      <alignment horizontal="left" vertical="center"/>
      <protection/>
    </xf>
    <xf numFmtId="3" fontId="70" fillId="0" borderId="103" xfId="55" applyNumberFormat="1" applyFont="1" applyFill="1" applyBorder="1" applyAlignment="1">
      <alignment horizontal="left" vertical="center"/>
      <protection/>
    </xf>
    <xf numFmtId="0" fontId="5" fillId="0" borderId="104" xfId="55" applyFont="1" applyFill="1" applyBorder="1" applyAlignment="1">
      <alignment horizontal="center" vertical="center"/>
      <protection/>
    </xf>
    <xf numFmtId="49" fontId="5" fillId="0" borderId="105" xfId="55" applyNumberFormat="1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left" vertical="center"/>
      <protection/>
    </xf>
    <xf numFmtId="3" fontId="5" fillId="0" borderId="106" xfId="55" applyNumberFormat="1" applyFont="1" applyFill="1" applyBorder="1" applyAlignment="1">
      <alignment horizontal="right" vertical="center"/>
      <protection/>
    </xf>
    <xf numFmtId="3" fontId="5" fillId="0" borderId="97" xfId="55" applyNumberFormat="1" applyFont="1" applyFill="1" applyBorder="1" applyAlignment="1">
      <alignment horizontal="right" vertical="center"/>
      <protection/>
    </xf>
    <xf numFmtId="3" fontId="5" fillId="0" borderId="99" xfId="55" applyNumberFormat="1" applyFont="1" applyFill="1" applyBorder="1" applyAlignment="1">
      <alignment horizontal="right" vertical="center"/>
      <protection/>
    </xf>
    <xf numFmtId="49" fontId="5" fillId="0" borderId="57" xfId="55" applyNumberFormat="1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left" vertical="center"/>
      <protection/>
    </xf>
    <xf numFmtId="3" fontId="5" fillId="0" borderId="103" xfId="55" applyNumberFormat="1" applyFont="1" applyFill="1" applyBorder="1" applyAlignment="1">
      <alignment horizontal="right" vertical="center"/>
      <protection/>
    </xf>
    <xf numFmtId="49" fontId="7" fillId="0" borderId="92" xfId="55" applyNumberFormat="1" applyFont="1" applyFill="1" applyBorder="1" applyAlignment="1">
      <alignment horizontal="center" vertical="center"/>
      <protection/>
    </xf>
    <xf numFmtId="0" fontId="5" fillId="0" borderId="95" xfId="55" applyFont="1" applyFill="1" applyBorder="1" applyAlignment="1">
      <alignment horizontal="center" vertical="center"/>
      <protection/>
    </xf>
    <xf numFmtId="49" fontId="5" fillId="0" borderId="96" xfId="55" applyNumberFormat="1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left" vertical="center"/>
      <protection/>
    </xf>
    <xf numFmtId="49" fontId="52" fillId="0" borderId="105" xfId="55" applyNumberFormat="1" applyFont="1" applyFill="1" applyBorder="1" applyAlignment="1">
      <alignment horizontal="center" vertical="center"/>
      <protection/>
    </xf>
    <xf numFmtId="0" fontId="52" fillId="0" borderId="33" xfId="55" applyFont="1" applyFill="1" applyBorder="1" applyAlignment="1">
      <alignment horizontal="left" vertical="center" wrapText="1"/>
      <protection/>
    </xf>
    <xf numFmtId="0" fontId="5" fillId="0" borderId="26" xfId="55" applyFont="1" applyFill="1" applyBorder="1" applyAlignment="1">
      <alignment horizontal="center" vertical="center"/>
      <protection/>
    </xf>
    <xf numFmtId="0" fontId="52" fillId="0" borderId="11" xfId="55" applyFont="1" applyFill="1" applyBorder="1" applyAlignment="1">
      <alignment horizontal="left" vertical="center" wrapText="1"/>
      <protection/>
    </xf>
    <xf numFmtId="3" fontId="52" fillId="0" borderId="99" xfId="55" applyNumberFormat="1" applyFont="1" applyFill="1" applyBorder="1" applyAlignment="1">
      <alignment horizontal="left" vertical="center"/>
      <protection/>
    </xf>
    <xf numFmtId="0" fontId="52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left" vertical="center"/>
    </xf>
    <xf numFmtId="0" fontId="5" fillId="0" borderId="98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left" vertical="center" wrapText="1"/>
      <protection/>
    </xf>
    <xf numFmtId="3" fontId="52" fillId="0" borderId="107" xfId="55" applyNumberFormat="1" applyFont="1" applyFill="1" applyBorder="1" applyAlignment="1">
      <alignment horizontal="left" vertical="center"/>
      <protection/>
    </xf>
    <xf numFmtId="49" fontId="5" fillId="0" borderId="85" xfId="55" applyNumberFormat="1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left" vertical="center" wrapText="1"/>
      <protection/>
    </xf>
    <xf numFmtId="3" fontId="5" fillId="0" borderId="107" xfId="55" applyNumberFormat="1" applyFont="1" applyFill="1" applyBorder="1" applyAlignment="1">
      <alignment horizontal="right" vertical="center"/>
      <protection/>
    </xf>
    <xf numFmtId="3" fontId="37" fillId="0" borderId="81" xfId="55" applyNumberFormat="1" applyFont="1" applyFill="1" applyBorder="1" applyAlignment="1">
      <alignment horizontal="right" vertical="center"/>
      <protection/>
    </xf>
    <xf numFmtId="49" fontId="7" fillId="0" borderId="96" xfId="55" applyNumberFormat="1" applyFont="1" applyFill="1" applyBorder="1" applyAlignment="1">
      <alignment horizontal="left" vertical="center"/>
      <protection/>
    </xf>
    <xf numFmtId="3" fontId="38" fillId="0" borderId="97" xfId="55" applyNumberFormat="1" applyFont="1" applyFill="1" applyBorder="1" applyAlignment="1">
      <alignment horizontal="left" vertical="center"/>
      <protection/>
    </xf>
    <xf numFmtId="49" fontId="7" fillId="0" borderId="57" xfId="55" applyNumberFormat="1" applyFont="1" applyFill="1" applyBorder="1" applyAlignment="1">
      <alignment horizontal="left" vertical="center"/>
      <protection/>
    </xf>
    <xf numFmtId="0" fontId="7" fillId="0" borderId="108" xfId="55" applyFont="1" applyFill="1" applyBorder="1" applyAlignment="1">
      <alignment horizontal="left" vertical="center"/>
      <protection/>
    </xf>
    <xf numFmtId="49" fontId="7" fillId="0" borderId="58" xfId="55" applyNumberFormat="1" applyFont="1" applyFill="1" applyBorder="1" applyAlignment="1">
      <alignment horizontal="left" vertical="center"/>
      <protection/>
    </xf>
    <xf numFmtId="0" fontId="52" fillId="0" borderId="35" xfId="55" applyFont="1" applyFill="1" applyBorder="1" applyAlignment="1">
      <alignment horizontal="left" vertical="center"/>
      <protection/>
    </xf>
    <xf numFmtId="3" fontId="52" fillId="0" borderId="109" xfId="55" applyNumberFormat="1" applyFont="1" applyFill="1" applyBorder="1" applyAlignment="1">
      <alignment horizontal="left" vertical="center"/>
      <protection/>
    </xf>
    <xf numFmtId="3" fontId="52" fillId="0" borderId="110" xfId="55" applyNumberFormat="1" applyFont="1" applyFill="1" applyBorder="1" applyAlignment="1">
      <alignment horizontal="left" vertical="center"/>
      <protection/>
    </xf>
    <xf numFmtId="0" fontId="10" fillId="0" borderId="0" xfId="55" applyFont="1" applyFill="1" applyAlignment="1">
      <alignment horizontal="center" vertical="center"/>
      <protection/>
    </xf>
    <xf numFmtId="49" fontId="10" fillId="0" borderId="0" xfId="55" applyNumberFormat="1" applyFont="1" applyFill="1" applyAlignment="1">
      <alignment horizontal="center" vertical="center"/>
      <protection/>
    </xf>
    <xf numFmtId="3" fontId="10" fillId="0" borderId="0" xfId="55" applyNumberFormat="1" applyFont="1" applyFill="1" applyAlignment="1">
      <alignment horizontal="center" vertical="center"/>
      <protection/>
    </xf>
    <xf numFmtId="0" fontId="10" fillId="0" borderId="0" xfId="55" applyFont="1" applyFill="1" applyAlignment="1">
      <alignment vertical="center"/>
      <protection/>
    </xf>
    <xf numFmtId="4" fontId="51" fillId="24" borderId="111" xfId="56" applyNumberFormat="1" applyFont="1" applyFill="1" applyBorder="1" applyAlignment="1">
      <alignment horizontal="left" vertical="center"/>
      <protection/>
    </xf>
    <xf numFmtId="4" fontId="51" fillId="24" borderId="77" xfId="56" applyNumberFormat="1" applyFont="1" applyFill="1" applyBorder="1" applyAlignment="1">
      <alignment horizontal="left" vertical="center"/>
      <protection/>
    </xf>
    <xf numFmtId="0" fontId="40" fillId="0" borderId="14" xfId="54" applyFont="1" applyBorder="1" applyAlignment="1">
      <alignment horizontal="center" vertical="center"/>
      <protection/>
    </xf>
    <xf numFmtId="0" fontId="40" fillId="0" borderId="26" xfId="54" applyFont="1" applyBorder="1" applyAlignment="1">
      <alignment horizontal="center" vertical="center"/>
      <protection/>
    </xf>
    <xf numFmtId="0" fontId="40" fillId="0" borderId="79" xfId="54" applyFont="1" applyBorder="1" applyAlignment="1">
      <alignment horizontal="center" vertical="center"/>
      <protection/>
    </xf>
    <xf numFmtId="0" fontId="40" fillId="0" borderId="14" xfId="54" applyFont="1" applyFill="1" applyBorder="1" applyAlignment="1">
      <alignment horizontal="center" vertical="center"/>
      <protection/>
    </xf>
    <xf numFmtId="0" fontId="40" fillId="0" borderId="26" xfId="54" applyFont="1" applyFill="1" applyBorder="1" applyAlignment="1">
      <alignment horizontal="center" vertical="center"/>
      <protection/>
    </xf>
    <xf numFmtId="0" fontId="40" fillId="0" borderId="75" xfId="54" applyFont="1" applyFill="1" applyBorder="1" applyAlignment="1">
      <alignment horizontal="center" vertical="center"/>
      <protection/>
    </xf>
    <xf numFmtId="4" fontId="40" fillId="0" borderId="61" xfId="54" applyNumberFormat="1" applyFont="1" applyBorder="1" applyAlignment="1">
      <alignment horizontal="center"/>
      <protection/>
    </xf>
    <xf numFmtId="4" fontId="40" fillId="0" borderId="57" xfId="54" applyNumberFormat="1" applyFont="1" applyBorder="1" applyAlignment="1">
      <alignment horizontal="center"/>
      <protection/>
    </xf>
    <xf numFmtId="0" fontId="40" fillId="0" borderId="61" xfId="54" applyFont="1" applyBorder="1" applyAlignment="1">
      <alignment horizontal="center"/>
      <protection/>
    </xf>
    <xf numFmtId="0" fontId="40" fillId="0" borderId="57" xfId="54" applyFont="1" applyBorder="1" applyAlignment="1">
      <alignment horizontal="center"/>
      <protection/>
    </xf>
    <xf numFmtId="0" fontId="9" fillId="0" borderId="112" xfId="54" applyFont="1" applyBorder="1" applyAlignment="1">
      <alignment horizontal="center" vertical="center"/>
      <protection/>
    </xf>
    <xf numFmtId="0" fontId="9" fillId="0" borderId="113" xfId="54" applyFont="1" applyBorder="1" applyAlignment="1">
      <alignment horizontal="center" vertical="center"/>
      <protection/>
    </xf>
    <xf numFmtId="0" fontId="9" fillId="0" borderId="114" xfId="54" applyFont="1" applyBorder="1" applyAlignment="1">
      <alignment horizontal="center" vertical="center"/>
      <protection/>
    </xf>
    <xf numFmtId="0" fontId="9" fillId="0" borderId="14" xfId="54" applyFont="1" applyBorder="1" applyAlignment="1">
      <alignment horizontal="center" vertical="center"/>
      <protection/>
    </xf>
    <xf numFmtId="0" fontId="9" fillId="0" borderId="26" xfId="54" applyFont="1" applyBorder="1" applyAlignment="1">
      <alignment horizontal="center" vertical="center"/>
      <protection/>
    </xf>
    <xf numFmtId="0" fontId="9" fillId="0" borderId="79" xfId="54" applyFont="1" applyBorder="1" applyAlignment="1">
      <alignment horizontal="center" vertical="center"/>
      <protection/>
    </xf>
    <xf numFmtId="0" fontId="40" fillId="0" borderId="115" xfId="54" applyFont="1" applyBorder="1" applyAlignment="1">
      <alignment horizontal="center" vertical="center"/>
      <protection/>
    </xf>
    <xf numFmtId="0" fontId="40" fillId="0" borderId="113" xfId="54" applyFont="1" applyBorder="1" applyAlignment="1">
      <alignment horizontal="center" vertical="center"/>
      <protection/>
    </xf>
    <xf numFmtId="0" fontId="40" fillId="0" borderId="114" xfId="54" applyFont="1" applyBorder="1" applyAlignment="1">
      <alignment horizontal="center" vertical="center"/>
      <protection/>
    </xf>
    <xf numFmtId="0" fontId="40" fillId="0" borderId="61" xfId="54" applyFont="1" applyFill="1" applyBorder="1" applyAlignment="1">
      <alignment horizontal="center"/>
      <protection/>
    </xf>
    <xf numFmtId="0" fontId="40" fillId="0" borderId="57" xfId="54" applyFont="1" applyFill="1" applyBorder="1" applyAlignment="1">
      <alignment horizontal="center"/>
      <protection/>
    </xf>
    <xf numFmtId="0" fontId="14" fillId="26" borderId="10" xfId="54" applyFont="1" applyFill="1" applyBorder="1" applyAlignment="1">
      <alignment horizontal="center" vertical="center"/>
      <protection/>
    </xf>
    <xf numFmtId="0" fontId="14" fillId="26" borderId="10" xfId="54" applyFont="1" applyFill="1" applyBorder="1" applyAlignment="1">
      <alignment horizontal="center" vertical="center" wrapText="1"/>
      <protection/>
    </xf>
    <xf numFmtId="0" fontId="41" fillId="0" borderId="88" xfId="54" applyFont="1" applyBorder="1" applyAlignment="1">
      <alignment horizontal="center" vertical="center"/>
      <protection/>
    </xf>
    <xf numFmtId="0" fontId="41" fillId="0" borderId="62" xfId="54" applyFont="1" applyBorder="1" applyAlignment="1">
      <alignment horizontal="center" vertical="center"/>
      <protection/>
    </xf>
    <xf numFmtId="0" fontId="14" fillId="0" borderId="88" xfId="54" applyFont="1" applyBorder="1" applyAlignment="1">
      <alignment horizontal="center"/>
      <protection/>
    </xf>
    <xf numFmtId="0" fontId="14" fillId="0" borderId="62" xfId="54" applyFont="1" applyBorder="1" applyAlignment="1">
      <alignment horizontal="center"/>
      <protection/>
    </xf>
    <xf numFmtId="0" fontId="11" fillId="0" borderId="0" xfId="54" applyFont="1" applyAlignment="1">
      <alignment horizontal="center"/>
      <protection/>
    </xf>
    <xf numFmtId="0" fontId="11" fillId="0" borderId="0" xfId="54" applyFont="1" applyAlignment="1">
      <alignment horizontal="center" vertical="center" wrapText="1"/>
      <protection/>
    </xf>
    <xf numFmtId="0" fontId="14" fillId="26" borderId="41" xfId="54" applyFont="1" applyFill="1" applyBorder="1" applyAlignment="1">
      <alignment horizontal="center" vertical="center"/>
      <protection/>
    </xf>
    <xf numFmtId="0" fontId="14" fillId="26" borderId="13" xfId="54" applyFont="1" applyFill="1" applyBorder="1" applyAlignment="1">
      <alignment horizontal="center" vertical="center"/>
      <protection/>
    </xf>
    <xf numFmtId="0" fontId="14" fillId="26" borderId="13" xfId="54" applyFont="1" applyFill="1" applyBorder="1" applyAlignment="1">
      <alignment horizontal="center" vertical="center" wrapText="1"/>
      <protection/>
    </xf>
    <xf numFmtId="0" fontId="14" fillId="26" borderId="42" xfId="54" applyFont="1" applyFill="1" applyBorder="1" applyAlignment="1">
      <alignment horizontal="center" vertical="center"/>
      <protection/>
    </xf>
    <xf numFmtId="0" fontId="40" fillId="0" borderId="15" xfId="54" applyFont="1" applyBorder="1" applyAlignment="1">
      <alignment horizontal="center" vertical="center"/>
      <protection/>
    </xf>
    <xf numFmtId="0" fontId="40" fillId="0" borderId="12" xfId="54" applyFont="1" applyBorder="1" applyAlignment="1">
      <alignment horizontal="center" vertical="center"/>
      <protection/>
    </xf>
    <xf numFmtId="0" fontId="40" fillId="0" borderId="46" xfId="54" applyFont="1" applyBorder="1" applyAlignment="1">
      <alignment horizontal="center" vertical="center"/>
      <protection/>
    </xf>
    <xf numFmtId="0" fontId="14" fillId="0" borderId="0" xfId="54" applyFont="1" applyAlignment="1">
      <alignment horizontal="center"/>
      <protection/>
    </xf>
    <xf numFmtId="0" fontId="14" fillId="0" borderId="93" xfId="54" applyFont="1" applyBorder="1" applyAlignment="1">
      <alignment horizontal="center"/>
      <protection/>
    </xf>
    <xf numFmtId="0" fontId="14" fillId="20" borderId="10" xfId="54" applyFont="1" applyFill="1" applyBorder="1" applyAlignment="1">
      <alignment horizontal="center" vertical="center" wrapText="1"/>
      <protection/>
    </xf>
    <xf numFmtId="0" fontId="14" fillId="20" borderId="10" xfId="54" applyFont="1" applyFill="1" applyBorder="1" applyAlignment="1">
      <alignment horizontal="center" vertical="center"/>
      <protection/>
    </xf>
    <xf numFmtId="0" fontId="14" fillId="20" borderId="13" xfId="54" applyFont="1" applyFill="1" applyBorder="1" applyAlignment="1">
      <alignment horizontal="center" vertical="center"/>
      <protection/>
    </xf>
    <xf numFmtId="0" fontId="14" fillId="20" borderId="70" xfId="54" applyFont="1" applyFill="1" applyBorder="1" applyAlignment="1">
      <alignment horizontal="center" vertical="center"/>
      <protection/>
    </xf>
    <xf numFmtId="0" fontId="14" fillId="20" borderId="71" xfId="54" applyFont="1" applyFill="1" applyBorder="1" applyAlignment="1">
      <alignment horizontal="center" vertical="center"/>
      <protection/>
    </xf>
    <xf numFmtId="0" fontId="14" fillId="20" borderId="41" xfId="54" applyFont="1" applyFill="1" applyBorder="1" applyAlignment="1">
      <alignment horizontal="center" vertical="center"/>
      <protection/>
    </xf>
    <xf numFmtId="0" fontId="14" fillId="20" borderId="13" xfId="54" applyFont="1" applyFill="1" applyBorder="1" applyAlignment="1">
      <alignment horizontal="center" vertical="center" wrapText="1"/>
      <protection/>
    </xf>
    <xf numFmtId="3" fontId="36" fillId="0" borderId="0" xfId="54" applyNumberFormat="1" applyFont="1" applyBorder="1" applyAlignment="1">
      <alignment horizontal="center"/>
      <protection/>
    </xf>
    <xf numFmtId="4" fontId="42" fillId="0" borderId="0" xfId="54" applyNumberFormat="1" applyFont="1" applyBorder="1" applyAlignment="1">
      <alignment horizontal="center"/>
      <protection/>
    </xf>
    <xf numFmtId="4" fontId="45" fillId="0" borderId="0" xfId="54" applyNumberFormat="1" applyFont="1" applyAlignment="1">
      <alignment horizontal="center"/>
      <protection/>
    </xf>
    <xf numFmtId="4" fontId="46" fillId="0" borderId="0" xfId="54" applyNumberFormat="1" applyFont="1" applyAlignment="1">
      <alignment horizontal="center"/>
      <protection/>
    </xf>
    <xf numFmtId="0" fontId="46" fillId="0" borderId="0" xfId="54" applyFont="1" applyAlignment="1">
      <alignment horizontal="center"/>
      <protection/>
    </xf>
    <xf numFmtId="0" fontId="14" fillId="0" borderId="91" xfId="54" applyFont="1" applyBorder="1" applyAlignment="1">
      <alignment horizontal="center"/>
      <protection/>
    </xf>
    <xf numFmtId="0" fontId="14" fillId="0" borderId="63" xfId="54" applyFont="1" applyBorder="1" applyAlignment="1">
      <alignment horizontal="center"/>
      <protection/>
    </xf>
    <xf numFmtId="0" fontId="14" fillId="20" borderId="41" xfId="54" applyFont="1" applyFill="1" applyBorder="1" applyAlignment="1">
      <alignment horizontal="center" vertical="center" wrapText="1"/>
      <protection/>
    </xf>
    <xf numFmtId="3" fontId="47" fillId="0" borderId="0" xfId="54" applyNumberFormat="1" applyFont="1" applyAlignment="1">
      <alignment horizontal="center"/>
      <protection/>
    </xf>
    <xf numFmtId="4" fontId="42" fillId="0" borderId="0" xfId="54" applyNumberFormat="1" applyFont="1" applyAlignment="1">
      <alignment horizontal="center"/>
      <protection/>
    </xf>
    <xf numFmtId="3" fontId="36" fillId="0" borderId="0" xfId="54" applyNumberFormat="1" applyFont="1" applyAlignment="1">
      <alignment horizontal="center"/>
      <protection/>
    </xf>
    <xf numFmtId="3" fontId="47" fillId="0" borderId="0" xfId="54" applyNumberFormat="1" applyFont="1" applyBorder="1" applyAlignment="1">
      <alignment horizontal="center"/>
      <protection/>
    </xf>
    <xf numFmtId="0" fontId="14" fillId="20" borderId="42" xfId="54" applyFont="1" applyFill="1" applyBorder="1" applyAlignment="1">
      <alignment horizontal="center" vertical="center"/>
      <protection/>
    </xf>
    <xf numFmtId="3" fontId="46" fillId="0" borderId="0" xfId="54" applyNumberFormat="1" applyFont="1" applyAlignment="1">
      <alignment horizontal="center"/>
      <protection/>
    </xf>
    <xf numFmtId="4" fontId="44" fillId="0" borderId="0" xfId="54" applyNumberFormat="1" applyFont="1" applyAlignment="1">
      <alignment horizontal="center"/>
      <protection/>
    </xf>
    <xf numFmtId="0" fontId="44" fillId="0" borderId="0" xfId="54" applyFont="1" applyAlignment="1">
      <alignment horizontal="center"/>
      <protection/>
    </xf>
    <xf numFmtId="0" fontId="9" fillId="0" borderId="75" xfId="54" applyFont="1" applyBorder="1" applyAlignment="1">
      <alignment horizontal="center" vertical="center"/>
      <protection/>
    </xf>
    <xf numFmtId="0" fontId="9" fillId="0" borderId="116" xfId="54" applyFont="1" applyBorder="1" applyAlignment="1">
      <alignment horizontal="center" vertical="center"/>
      <protection/>
    </xf>
    <xf numFmtId="0" fontId="9" fillId="0" borderId="98" xfId="54" applyFont="1" applyBorder="1" applyAlignment="1">
      <alignment horizontal="center" vertical="center"/>
      <protection/>
    </xf>
    <xf numFmtId="0" fontId="9" fillId="0" borderId="108" xfId="54" applyFont="1" applyBorder="1" applyAlignment="1">
      <alignment horizontal="center" vertical="center"/>
      <protection/>
    </xf>
    <xf numFmtId="0" fontId="40" fillId="0" borderId="117" xfId="54" applyFont="1" applyBorder="1" applyAlignment="1">
      <alignment horizontal="center" vertical="center"/>
      <protection/>
    </xf>
    <xf numFmtId="0" fontId="40" fillId="0" borderId="75" xfId="54" applyFont="1" applyBorder="1" applyAlignment="1">
      <alignment horizontal="center" vertical="center"/>
      <protection/>
    </xf>
    <xf numFmtId="0" fontId="40" fillId="0" borderId="95" xfId="54" applyFont="1" applyBorder="1" applyAlignment="1">
      <alignment horizontal="center" vertical="center"/>
      <protection/>
    </xf>
    <xf numFmtId="0" fontId="40" fillId="0" borderId="98" xfId="54" applyFont="1" applyBorder="1" applyAlignment="1">
      <alignment horizontal="center" vertical="center"/>
      <protection/>
    </xf>
    <xf numFmtId="0" fontId="40" fillId="0" borderId="118" xfId="54" applyFont="1" applyBorder="1" applyAlignment="1">
      <alignment horizontal="center" vertical="center"/>
      <protection/>
    </xf>
    <xf numFmtId="0" fontId="40" fillId="0" borderId="117" xfId="54" applyFont="1" applyFill="1" applyBorder="1" applyAlignment="1">
      <alignment horizontal="center" vertical="center"/>
      <protection/>
    </xf>
    <xf numFmtId="0" fontId="9" fillId="0" borderId="117" xfId="54" applyFont="1" applyBorder="1" applyAlignment="1">
      <alignment horizontal="center" vertical="center"/>
      <protection/>
    </xf>
    <xf numFmtId="0" fontId="40" fillId="0" borderId="116" xfId="54" applyFont="1" applyBorder="1" applyAlignment="1">
      <alignment horizontal="center" vertical="center"/>
      <protection/>
    </xf>
    <xf numFmtId="0" fontId="40" fillId="0" borderId="108" xfId="54" applyFont="1" applyBorder="1" applyAlignment="1">
      <alignment horizontal="center" vertical="center"/>
      <protection/>
    </xf>
    <xf numFmtId="0" fontId="40" fillId="0" borderId="119" xfId="54" applyFont="1" applyBorder="1" applyAlignment="1">
      <alignment horizontal="center" vertical="center"/>
      <protection/>
    </xf>
    <xf numFmtId="0" fontId="14" fillId="26" borderId="70" xfId="54" applyFont="1" applyFill="1" applyBorder="1" applyAlignment="1">
      <alignment horizontal="center" vertical="center"/>
      <protection/>
    </xf>
    <xf numFmtId="0" fontId="14" fillId="26" borderId="71" xfId="54" applyFont="1" applyFill="1" applyBorder="1" applyAlignment="1">
      <alignment horizontal="center" vertical="center"/>
      <protection/>
    </xf>
    <xf numFmtId="0" fontId="14" fillId="26" borderId="41" xfId="54" applyFont="1" applyFill="1" applyBorder="1" applyAlignment="1">
      <alignment horizontal="center" vertical="center" wrapText="1"/>
      <protection/>
    </xf>
    <xf numFmtId="0" fontId="9" fillId="0" borderId="120" xfId="54" applyFont="1" applyBorder="1" applyAlignment="1">
      <alignment horizontal="center" vertical="center"/>
      <protection/>
    </xf>
    <xf numFmtId="0" fontId="34" fillId="24" borderId="88" xfId="54" applyFont="1" applyFill="1" applyBorder="1" applyAlignment="1">
      <alignment horizontal="center" vertical="center"/>
      <protection/>
    </xf>
    <xf numFmtId="0" fontId="34" fillId="24" borderId="62" xfId="54" applyFont="1" applyFill="1" applyBorder="1" applyAlignment="1">
      <alignment horizontal="center" vertical="center"/>
      <protection/>
    </xf>
    <xf numFmtId="0" fontId="41" fillId="0" borderId="91" xfId="54" applyFont="1" applyBorder="1" applyAlignment="1">
      <alignment horizontal="center" vertical="center"/>
      <protection/>
    </xf>
    <xf numFmtId="0" fontId="41" fillId="0" borderId="63" xfId="54" applyFont="1" applyBorder="1" applyAlignment="1">
      <alignment horizontal="center" vertical="center"/>
      <protection/>
    </xf>
    <xf numFmtId="0" fontId="34" fillId="24" borderId="91" xfId="54" applyFont="1" applyFill="1" applyBorder="1" applyAlignment="1">
      <alignment horizontal="center" vertical="center"/>
      <protection/>
    </xf>
    <xf numFmtId="0" fontId="40" fillId="0" borderId="70" xfId="54" applyFont="1" applyBorder="1" applyAlignment="1">
      <alignment horizontal="center" vertical="center"/>
      <protection/>
    </xf>
    <xf numFmtId="0" fontId="40" fillId="0" borderId="71" xfId="54" applyFont="1" applyBorder="1" applyAlignment="1">
      <alignment horizontal="center" vertical="center"/>
      <protection/>
    </xf>
    <xf numFmtId="3" fontId="46" fillId="0" borderId="0" xfId="54" applyNumberFormat="1" applyFont="1" applyBorder="1" applyAlignment="1">
      <alignment horizontal="center"/>
      <protection/>
    </xf>
    <xf numFmtId="4" fontId="46" fillId="0" borderId="0" xfId="54" applyNumberFormat="1" applyFont="1" applyBorder="1" applyAlignment="1">
      <alignment horizontal="center"/>
      <protection/>
    </xf>
    <xf numFmtId="0" fontId="46" fillId="0" borderId="0" xfId="54" applyFont="1" applyBorder="1" applyAlignment="1">
      <alignment horizontal="center"/>
      <protection/>
    </xf>
    <xf numFmtId="4" fontId="44" fillId="0" borderId="0" xfId="54" applyNumberFormat="1" applyFont="1" applyBorder="1" applyAlignment="1">
      <alignment horizontal="center"/>
      <protection/>
    </xf>
    <xf numFmtId="0" fontId="44" fillId="0" borderId="0" xfId="54" applyFont="1" applyBorder="1" applyAlignment="1">
      <alignment horizontal="center"/>
      <protection/>
    </xf>
    <xf numFmtId="4" fontId="45" fillId="0" borderId="0" xfId="54" applyNumberFormat="1" applyFont="1" applyBorder="1" applyAlignment="1">
      <alignment horizontal="center"/>
      <protection/>
    </xf>
    <xf numFmtId="4" fontId="57" fillId="0" borderId="0" xfId="56" applyNumberFormat="1" applyFont="1" applyFill="1" applyAlignment="1">
      <alignment horizontal="center" vertical="center"/>
      <protection/>
    </xf>
    <xf numFmtId="0" fontId="57" fillId="0" borderId="0" xfId="56" applyFont="1" applyFill="1" applyAlignment="1">
      <alignment horizontal="center" vertical="center"/>
      <protection/>
    </xf>
    <xf numFmtId="0" fontId="60" fillId="0" borderId="0" xfId="56" applyFont="1" applyFill="1" applyAlignment="1">
      <alignment horizontal="center" vertical="center" wrapText="1"/>
      <protection/>
    </xf>
    <xf numFmtId="0" fontId="60" fillId="0" borderId="93" xfId="56" applyFont="1" applyFill="1" applyBorder="1" applyAlignment="1">
      <alignment horizontal="center" vertical="center" wrapText="1"/>
      <protection/>
    </xf>
    <xf numFmtId="0" fontId="37" fillId="0" borderId="70" xfId="56" applyFont="1" applyFill="1" applyBorder="1" applyAlignment="1">
      <alignment horizontal="center" vertical="center"/>
      <protection/>
    </xf>
    <xf numFmtId="0" fontId="37" fillId="0" borderId="71" xfId="56" applyFont="1" applyFill="1" applyBorder="1" applyAlignment="1">
      <alignment horizontal="center" vertical="center"/>
      <protection/>
    </xf>
    <xf numFmtId="0" fontId="37" fillId="0" borderId="41" xfId="56" applyFont="1" applyFill="1" applyBorder="1" applyAlignment="1">
      <alignment horizontal="center" vertical="center"/>
      <protection/>
    </xf>
    <xf numFmtId="0" fontId="37" fillId="0" borderId="10" xfId="56" applyFont="1" applyFill="1" applyBorder="1" applyAlignment="1">
      <alignment horizontal="center" vertical="center"/>
      <protection/>
    </xf>
    <xf numFmtId="0" fontId="37" fillId="0" borderId="42" xfId="56" applyFont="1" applyFill="1" applyBorder="1" applyAlignment="1">
      <alignment horizontal="center" vertical="center" wrapText="1"/>
      <protection/>
    </xf>
    <xf numFmtId="0" fontId="37" fillId="0" borderId="13" xfId="56" applyFont="1" applyFill="1" applyBorder="1" applyAlignment="1">
      <alignment horizontal="center" vertical="center" wrapText="1"/>
      <protection/>
    </xf>
    <xf numFmtId="0" fontId="37" fillId="0" borderId="10" xfId="56" applyFont="1" applyFill="1" applyBorder="1" applyAlignment="1">
      <alignment horizontal="center" vertical="center" wrapText="1"/>
      <protection/>
    </xf>
    <xf numFmtId="0" fontId="37" fillId="0" borderId="41" xfId="56" applyFont="1" applyFill="1" applyBorder="1" applyAlignment="1">
      <alignment horizontal="center" vertical="center" wrapText="1"/>
      <protection/>
    </xf>
    <xf numFmtId="0" fontId="37" fillId="0" borderId="121" xfId="56" applyFont="1" applyFill="1" applyBorder="1" applyAlignment="1">
      <alignment horizontal="center" vertical="center" wrapText="1"/>
      <protection/>
    </xf>
    <xf numFmtId="0" fontId="37" fillId="0" borderId="12" xfId="56" applyFont="1" applyFill="1" applyBorder="1" applyAlignment="1">
      <alignment horizontal="center" vertical="center" wrapText="1"/>
      <protection/>
    </xf>
    <xf numFmtId="0" fontId="37" fillId="0" borderId="46" xfId="56" applyFont="1" applyFill="1" applyBorder="1" applyAlignment="1">
      <alignment horizontal="center" vertical="center" wrapText="1"/>
      <protection/>
    </xf>
    <xf numFmtId="0" fontId="37" fillId="0" borderId="122" xfId="56" applyFont="1" applyFill="1" applyBorder="1" applyAlignment="1">
      <alignment horizontal="center" vertical="center" wrapText="1"/>
      <protection/>
    </xf>
    <xf numFmtId="0" fontId="37" fillId="0" borderId="92" xfId="56" applyFont="1" applyFill="1" applyBorder="1" applyAlignment="1">
      <alignment horizontal="center" vertical="center" wrapText="1"/>
      <protection/>
    </xf>
    <xf numFmtId="0" fontId="37" fillId="0" borderId="123" xfId="56" applyFont="1" applyFill="1" applyBorder="1" applyAlignment="1">
      <alignment horizontal="center" vertical="center" wrapText="1"/>
      <protection/>
    </xf>
    <xf numFmtId="0" fontId="37" fillId="0" borderId="15" xfId="56" applyFont="1" applyFill="1" applyBorder="1" applyAlignment="1">
      <alignment horizontal="center" vertical="center" wrapText="1"/>
      <protection/>
    </xf>
    <xf numFmtId="4" fontId="37" fillId="0" borderId="91" xfId="56" applyNumberFormat="1" applyFont="1" applyFill="1" applyBorder="1" applyAlignment="1">
      <alignment horizontal="center" vertical="center"/>
      <protection/>
    </xf>
    <xf numFmtId="4" fontId="37" fillId="0" borderId="78" xfId="56" applyNumberFormat="1" applyFont="1" applyFill="1" applyBorder="1" applyAlignment="1">
      <alignment horizontal="center" vertical="center"/>
      <protection/>
    </xf>
    <xf numFmtId="4" fontId="37" fillId="0" borderId="62" xfId="56" applyNumberFormat="1" applyFont="1" applyFill="1" applyBorder="1" applyAlignment="1">
      <alignment horizontal="center" vertical="center"/>
      <protection/>
    </xf>
    <xf numFmtId="4" fontId="59" fillId="0" borderId="0" xfId="56" applyNumberFormat="1" applyFont="1" applyFill="1" applyAlignment="1">
      <alignment horizontal="center" vertical="center"/>
      <protection/>
    </xf>
    <xf numFmtId="0" fontId="7" fillId="0" borderId="122" xfId="55" applyFont="1" applyFill="1" applyBorder="1" applyAlignment="1">
      <alignment horizontal="center" vertical="center"/>
      <protection/>
    </xf>
    <xf numFmtId="0" fontId="7" fillId="0" borderId="123" xfId="55" applyFont="1" applyFill="1" applyBorder="1" applyAlignment="1">
      <alignment horizontal="center" vertical="center"/>
      <protection/>
    </xf>
    <xf numFmtId="0" fontId="7" fillId="0" borderId="92" xfId="55" applyFont="1" applyFill="1" applyBorder="1" applyAlignment="1">
      <alignment horizontal="center" vertical="center"/>
      <protection/>
    </xf>
    <xf numFmtId="0" fontId="7" fillId="0" borderId="122" xfId="55" applyFont="1" applyFill="1" applyBorder="1" applyAlignment="1">
      <alignment horizontal="center" vertical="center" wrapText="1"/>
      <protection/>
    </xf>
    <xf numFmtId="0" fontId="7" fillId="0" borderId="123" xfId="55" applyFont="1" applyFill="1" applyBorder="1" applyAlignment="1">
      <alignment horizontal="center" vertical="center" wrapText="1"/>
      <protection/>
    </xf>
    <xf numFmtId="0" fontId="7" fillId="0" borderId="92" xfId="55" applyFont="1" applyFill="1" applyBorder="1" applyAlignment="1">
      <alignment horizontal="center" vertical="center" wrapText="1"/>
      <protection/>
    </xf>
    <xf numFmtId="0" fontId="7" fillId="0" borderId="15" xfId="55" applyFont="1" applyFill="1" applyBorder="1" applyAlignment="1">
      <alignment horizontal="center" vertical="center" wrapText="1"/>
      <protection/>
    </xf>
    <xf numFmtId="0" fontId="7" fillId="0" borderId="46" xfId="55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0" borderId="15" xfId="55" applyFon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center" vertical="center"/>
      <protection/>
    </xf>
    <xf numFmtId="0" fontId="7" fillId="0" borderId="46" xfId="55" applyFont="1" applyFill="1" applyBorder="1" applyAlignment="1">
      <alignment horizontal="center" vertical="center"/>
      <protection/>
    </xf>
    <xf numFmtId="0" fontId="11" fillId="0" borderId="0" xfId="55" applyFont="1" applyFill="1" applyAlignment="1">
      <alignment horizont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7" fillId="0" borderId="18" xfId="55" applyFont="1" applyFill="1" applyBorder="1" applyAlignment="1">
      <alignment horizontal="center" vertical="center"/>
      <protection/>
    </xf>
    <xf numFmtId="0" fontId="55" fillId="0" borderId="0" xfId="55" applyFont="1" applyFill="1" applyAlignment="1">
      <alignment horizontal="center"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4" fontId="39" fillId="27" borderId="124" xfId="56" applyNumberFormat="1" applyFont="1" applyFill="1" applyBorder="1" applyAlignment="1">
      <alignment horizontal="center" vertical="center"/>
      <protection/>
    </xf>
    <xf numFmtId="4" fontId="39" fillId="27" borderId="107" xfId="56" applyNumberFormat="1" applyFont="1" applyFill="1" applyBorder="1" applyAlignment="1">
      <alignment horizontal="center" vertical="center"/>
      <protection/>
    </xf>
    <xf numFmtId="4" fontId="39" fillId="27" borderId="125" xfId="56" applyNumberFormat="1" applyFont="1" applyFill="1" applyBorder="1" applyAlignment="1">
      <alignment horizontal="center" vertical="center"/>
      <protection/>
    </xf>
    <xf numFmtId="4" fontId="39" fillId="24" borderId="124" xfId="56" applyNumberFormat="1" applyFont="1" applyFill="1" applyBorder="1" applyAlignment="1">
      <alignment horizontal="center" vertical="center"/>
      <protection/>
    </xf>
    <xf numFmtId="4" fontId="39" fillId="24" borderId="107" xfId="56" applyNumberFormat="1" applyFont="1" applyFill="1" applyBorder="1" applyAlignment="1">
      <alignment horizontal="center" vertical="center"/>
      <protection/>
    </xf>
    <xf numFmtId="4" fontId="39" fillId="24" borderId="125" xfId="56" applyNumberFormat="1" applyFont="1" applyFill="1" applyBorder="1" applyAlignment="1">
      <alignment horizontal="center" vertical="center"/>
      <protection/>
    </xf>
    <xf numFmtId="0" fontId="9" fillId="0" borderId="42" xfId="56" applyFont="1" applyBorder="1" applyAlignment="1">
      <alignment horizontal="center" vertical="center" wrapText="1"/>
      <protection/>
    </xf>
    <xf numFmtId="0" fontId="9" fillId="0" borderId="13" xfId="56" applyFont="1" applyBorder="1" applyAlignment="1">
      <alignment horizontal="center" vertical="center" wrapText="1"/>
      <protection/>
    </xf>
    <xf numFmtId="0" fontId="9" fillId="0" borderId="45" xfId="56" applyFont="1" applyBorder="1" applyAlignment="1">
      <alignment horizontal="center" vertical="center" wrapText="1"/>
      <protection/>
    </xf>
    <xf numFmtId="0" fontId="40" fillId="0" borderId="16" xfId="56" applyFont="1" applyBorder="1" applyAlignment="1">
      <alignment horizontal="left" vertical="center" wrapText="1"/>
      <protection/>
    </xf>
    <xf numFmtId="0" fontId="40" fillId="0" borderId="25" xfId="56" applyFont="1" applyBorder="1" applyAlignment="1">
      <alignment horizontal="left" vertical="center" wrapText="1"/>
      <protection/>
    </xf>
    <xf numFmtId="0" fontId="40" fillId="0" borderId="126" xfId="56" applyFont="1" applyBorder="1" applyAlignment="1">
      <alignment horizontal="left" vertical="center" wrapText="1"/>
      <protection/>
    </xf>
    <xf numFmtId="0" fontId="11" fillId="0" borderId="0" xfId="56" applyFont="1" applyBorder="1" applyAlignment="1">
      <alignment horizontal="center" vertical="center" wrapText="1"/>
      <protection/>
    </xf>
    <xf numFmtId="0" fontId="7" fillId="0" borderId="124" xfId="56" applyFont="1" applyBorder="1" applyAlignment="1">
      <alignment horizontal="center" vertical="center" wrapText="1"/>
      <protection/>
    </xf>
    <xf numFmtId="0" fontId="7" fillId="0" borderId="110" xfId="56" applyFont="1" applyBorder="1" applyAlignment="1">
      <alignment horizontal="center" vertical="center" wrapText="1"/>
      <protection/>
    </xf>
    <xf numFmtId="0" fontId="7" fillId="24" borderId="124" xfId="56" applyFont="1" applyFill="1" applyBorder="1" applyAlignment="1">
      <alignment horizontal="center" vertical="center" wrapText="1"/>
      <protection/>
    </xf>
    <xf numFmtId="0" fontId="7" fillId="24" borderId="110" xfId="56" applyFont="1" applyFill="1" applyBorder="1" applyAlignment="1">
      <alignment horizontal="center" vertical="center" wrapText="1"/>
      <protection/>
    </xf>
    <xf numFmtId="0" fontId="7" fillId="0" borderId="127" xfId="56" applyFont="1" applyBorder="1" applyAlignment="1">
      <alignment horizontal="center" vertical="center"/>
      <protection/>
    </xf>
    <xf numFmtId="0" fontId="7" fillId="0" borderId="72" xfId="56" applyFont="1" applyBorder="1" applyAlignment="1">
      <alignment horizontal="center" vertical="center"/>
      <protection/>
    </xf>
    <xf numFmtId="0" fontId="7" fillId="0" borderId="128" xfId="56" applyFont="1" applyBorder="1" applyAlignment="1">
      <alignment horizontal="center" vertical="center"/>
      <protection/>
    </xf>
    <xf numFmtId="0" fontId="7" fillId="0" borderId="80" xfId="56" applyFont="1" applyBorder="1" applyAlignment="1">
      <alignment horizontal="center" vertical="center"/>
      <protection/>
    </xf>
    <xf numFmtId="0" fontId="7" fillId="0" borderId="124" xfId="56" applyFont="1" applyBorder="1" applyAlignment="1">
      <alignment horizontal="center" vertical="center"/>
      <protection/>
    </xf>
    <xf numFmtId="0" fontId="7" fillId="0" borderId="129" xfId="56" applyFont="1" applyBorder="1" applyAlignment="1">
      <alignment horizontal="center" vertical="center" wrapText="1"/>
      <protection/>
    </xf>
    <xf numFmtId="0" fontId="7" fillId="0" borderId="107" xfId="56" applyFont="1" applyBorder="1" applyAlignment="1">
      <alignment horizontal="center" vertical="center" wrapText="1"/>
      <protection/>
    </xf>
    <xf numFmtId="0" fontId="7" fillId="0" borderId="70" xfId="56" applyFont="1" applyBorder="1" applyAlignment="1">
      <alignment horizontal="center" vertical="center"/>
      <protection/>
    </xf>
    <xf numFmtId="0" fontId="7" fillId="0" borderId="41" xfId="56" applyFont="1" applyBorder="1" applyAlignment="1">
      <alignment horizontal="center" vertical="center"/>
      <protection/>
    </xf>
    <xf numFmtId="0" fontId="7" fillId="0" borderId="111" xfId="56" applyFont="1" applyBorder="1" applyAlignment="1">
      <alignment horizontal="center" vertical="center"/>
      <protection/>
    </xf>
    <xf numFmtId="0" fontId="7" fillId="0" borderId="42" xfId="56" applyFont="1" applyBorder="1" applyAlignment="1">
      <alignment horizontal="center" vertical="center"/>
      <protection/>
    </xf>
    <xf numFmtId="0" fontId="7" fillId="0" borderId="16" xfId="56" applyFont="1" applyBorder="1" applyAlignment="1">
      <alignment horizontal="center" vertical="center"/>
      <protection/>
    </xf>
    <xf numFmtId="0" fontId="7" fillId="0" borderId="126" xfId="56" applyFont="1" applyBorder="1" applyAlignment="1">
      <alignment horizontal="center" vertical="center"/>
      <protection/>
    </xf>
    <xf numFmtId="0" fontId="7" fillId="0" borderId="71" xfId="56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/>
      <protection/>
    </xf>
    <xf numFmtId="0" fontId="7" fillId="0" borderId="17" xfId="56" applyFont="1" applyBorder="1" applyAlignment="1">
      <alignment horizontal="center" vertical="center"/>
      <protection/>
    </xf>
    <xf numFmtId="0" fontId="7" fillId="0" borderId="18" xfId="56" applyFont="1" applyBorder="1" applyAlignment="1">
      <alignment horizontal="center" vertical="center"/>
      <protection/>
    </xf>
    <xf numFmtId="0" fontId="7" fillId="0" borderId="88" xfId="56" applyFont="1" applyBorder="1" applyAlignment="1">
      <alignment horizontal="center" vertical="center"/>
      <protection/>
    </xf>
    <xf numFmtId="0" fontId="7" fillId="0" borderId="84" xfId="56" applyFont="1" applyBorder="1" applyAlignment="1">
      <alignment horizontal="center" vertical="center"/>
      <protection/>
    </xf>
    <xf numFmtId="0" fontId="67" fillId="0" borderId="15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46" xfId="0" applyFont="1" applyBorder="1" applyAlignment="1">
      <alignment horizontal="center" vertical="center" wrapText="1"/>
    </xf>
    <xf numFmtId="0" fontId="7" fillId="24" borderId="129" xfId="56" applyFont="1" applyFill="1" applyBorder="1" applyAlignment="1">
      <alignment horizontal="center" vertical="center" wrapText="1"/>
      <protection/>
    </xf>
    <xf numFmtId="0" fontId="7" fillId="24" borderId="107" xfId="56" applyFont="1" applyFill="1" applyBorder="1" applyAlignment="1">
      <alignment horizontal="center" vertical="center" wrapText="1"/>
      <protection/>
    </xf>
    <xf numFmtId="0" fontId="5" fillId="0" borderId="82" xfId="56" applyFont="1" applyBorder="1" applyAlignment="1">
      <alignment horizontal="center" vertical="center"/>
      <protection/>
    </xf>
    <xf numFmtId="0" fontId="5" fillId="0" borderId="83" xfId="56" applyFont="1" applyBorder="1" applyAlignment="1">
      <alignment horizontal="center" vertical="center"/>
      <protection/>
    </xf>
    <xf numFmtId="0" fontId="5" fillId="0" borderId="67" xfId="56" applyFont="1" applyBorder="1" applyAlignment="1">
      <alignment horizontal="center" vertical="center"/>
      <protection/>
    </xf>
    <xf numFmtId="0" fontId="5" fillId="0" borderId="85" xfId="56" applyFont="1" applyBorder="1" applyAlignment="1">
      <alignment horizontal="center" vertical="center"/>
      <protection/>
    </xf>
    <xf numFmtId="0" fontId="5" fillId="0" borderId="86" xfId="56" applyFont="1" applyBorder="1" applyAlignment="1">
      <alignment horizontal="center" vertical="center"/>
      <protection/>
    </xf>
    <xf numFmtId="0" fontId="5" fillId="0" borderId="87" xfId="56" applyFont="1" applyBorder="1" applyAlignment="1">
      <alignment horizontal="center" vertical="center"/>
      <protection/>
    </xf>
    <xf numFmtId="49" fontId="5" fillId="0" borderId="15" xfId="56" applyNumberFormat="1" applyFont="1" applyBorder="1" applyAlignment="1">
      <alignment horizontal="center" vertical="center"/>
      <protection/>
    </xf>
    <xf numFmtId="49" fontId="5" fillId="0" borderId="12" xfId="56" applyNumberFormat="1" applyFont="1" applyBorder="1" applyAlignment="1">
      <alignment horizontal="center" vertical="center"/>
      <protection/>
    </xf>
    <xf numFmtId="49" fontId="5" fillId="0" borderId="46" xfId="56" applyNumberFormat="1" applyFont="1" applyBorder="1" applyAlignment="1">
      <alignment horizontal="center" vertical="center"/>
      <protection/>
    </xf>
    <xf numFmtId="0" fontId="5" fillId="0" borderId="0" xfId="56" applyFont="1" applyAlignment="1">
      <alignment horizontal="center" vertical="center"/>
      <protection/>
    </xf>
    <xf numFmtId="0" fontId="7" fillId="27" borderId="129" xfId="56" applyFont="1" applyFill="1" applyBorder="1" applyAlignment="1">
      <alignment horizontal="center" vertical="center" wrapText="1"/>
      <protection/>
    </xf>
    <xf numFmtId="0" fontId="7" fillId="27" borderId="107" xfId="56" applyFont="1" applyFill="1" applyBorder="1" applyAlignment="1">
      <alignment horizontal="center" vertical="center" wrapText="1"/>
      <protection/>
    </xf>
    <xf numFmtId="0" fontId="7" fillId="0" borderId="15" xfId="56" applyFont="1" applyBorder="1" applyAlignment="1">
      <alignment horizontal="center" vertical="center"/>
      <protection/>
    </xf>
    <xf numFmtId="0" fontId="7" fillId="0" borderId="76" xfId="56" applyFont="1" applyBorder="1" applyAlignment="1">
      <alignment horizontal="center" vertical="center"/>
      <protection/>
    </xf>
    <xf numFmtId="4" fontId="39" fillId="24" borderId="16" xfId="56" applyNumberFormat="1" applyFont="1" applyFill="1" applyBorder="1" applyAlignment="1">
      <alignment horizontal="center" vertical="center"/>
      <protection/>
    </xf>
    <xf numFmtId="4" fontId="39" fillId="24" borderId="25" xfId="56" applyNumberFormat="1" applyFont="1" applyFill="1" applyBorder="1" applyAlignment="1">
      <alignment horizontal="center" vertical="center"/>
      <protection/>
    </xf>
    <xf numFmtId="4" fontId="39" fillId="24" borderId="47" xfId="56" applyNumberFormat="1" applyFont="1" applyFill="1" applyBorder="1" applyAlignment="1">
      <alignment horizontal="center" vertical="center"/>
      <protection/>
    </xf>
    <xf numFmtId="0" fontId="5" fillId="0" borderId="118" xfId="55" applyFont="1" applyFill="1" applyBorder="1" applyAlignment="1">
      <alignment horizontal="center" vertical="center"/>
      <protection/>
    </xf>
    <xf numFmtId="0" fontId="5" fillId="0" borderId="26" xfId="55" applyFont="1" applyFill="1" applyBorder="1" applyAlignment="1">
      <alignment horizontal="center" vertical="center"/>
      <protection/>
    </xf>
    <xf numFmtId="49" fontId="5" fillId="0" borderId="20" xfId="55" applyNumberFormat="1" applyFont="1" applyFill="1" applyBorder="1" applyAlignment="1">
      <alignment horizontal="center" vertical="center"/>
      <protection/>
    </xf>
    <xf numFmtId="49" fontId="5" fillId="0" borderId="12" xfId="55" applyNumberFormat="1" applyFont="1" applyFill="1" applyBorder="1" applyAlignment="1">
      <alignment horizontal="center" vertical="center"/>
      <protection/>
    </xf>
    <xf numFmtId="0" fontId="5" fillId="0" borderId="104" xfId="55" applyFont="1" applyFill="1" applyBorder="1" applyAlignment="1">
      <alignment horizontal="center" vertical="center"/>
      <protection/>
    </xf>
    <xf numFmtId="0" fontId="72" fillId="0" borderId="0" xfId="0" applyNumberFormat="1" applyFill="1" applyBorder="1" applyAlignment="1" applyProtection="1">
      <alignment horizontal="left"/>
      <protection locked="0"/>
    </xf>
    <xf numFmtId="0" fontId="72" fillId="27" borderId="0" xfId="0" applyNumberFormat="1" applyFill="1" applyBorder="1" applyAlignment="1" applyProtection="1">
      <alignment horizontal="left"/>
      <protection locked="0"/>
    </xf>
    <xf numFmtId="0" fontId="72" fillId="27" borderId="0" xfId="0" applyNumberFormat="1" applyFill="1" applyBorder="1" applyAlignment="1" applyProtection="1">
      <alignment horizontal="left"/>
      <protection locked="0"/>
    </xf>
    <xf numFmtId="49" fontId="72" fillId="28" borderId="0" xfId="0" applyFill="1" applyAlignment="1">
      <alignment horizontal="left" vertical="top" wrapText="1"/>
    </xf>
    <xf numFmtId="49" fontId="73" fillId="28" borderId="130" xfId="0" applyFill="1" applyAlignment="1">
      <alignment horizontal="center" vertical="center" wrapText="1"/>
    </xf>
    <xf numFmtId="49" fontId="73" fillId="28" borderId="130" xfId="0" applyFill="1" applyAlignment="1">
      <alignment horizontal="center" vertical="center" wrapText="1"/>
    </xf>
    <xf numFmtId="49" fontId="74" fillId="28" borderId="130" xfId="0" applyFill="1" applyAlignment="1">
      <alignment horizontal="center" vertical="center" wrapText="1"/>
    </xf>
    <xf numFmtId="49" fontId="74" fillId="28" borderId="130" xfId="0" applyFill="1" applyAlignment="1">
      <alignment horizontal="center" vertical="center" wrapText="1"/>
    </xf>
    <xf numFmtId="49" fontId="74" fillId="28" borderId="130" xfId="0" applyFill="1" applyAlignment="1">
      <alignment horizontal="left" vertical="center" wrapText="1"/>
    </xf>
    <xf numFmtId="49" fontId="74" fillId="28" borderId="130" xfId="0" applyFill="1" applyAlignment="1">
      <alignment horizontal="right" vertical="center" wrapText="1"/>
    </xf>
    <xf numFmtId="49" fontId="74" fillId="28" borderId="130" xfId="0" applyFill="1" applyAlignment="1">
      <alignment horizontal="right" vertical="center" wrapText="1"/>
    </xf>
    <xf numFmtId="49" fontId="75" fillId="28" borderId="131" xfId="0" applyFill="1" applyAlignment="1">
      <alignment horizontal="center" vertical="center" wrapText="1"/>
    </xf>
    <xf numFmtId="49" fontId="76" fillId="28" borderId="130" xfId="0" applyFill="1" applyAlignment="1">
      <alignment horizontal="center" vertical="center" wrapText="1"/>
    </xf>
    <xf numFmtId="49" fontId="75" fillId="28" borderId="130" xfId="0" applyFill="1" applyAlignment="1">
      <alignment horizontal="center" vertical="center" wrapText="1"/>
    </xf>
    <xf numFmtId="49" fontId="76" fillId="28" borderId="130" xfId="0" applyFill="1" applyAlignment="1">
      <alignment horizontal="left" vertical="center" wrapText="1"/>
    </xf>
    <xf numFmtId="49" fontId="76" fillId="28" borderId="130" xfId="0" applyFill="1" applyAlignment="1">
      <alignment horizontal="right" vertical="center" wrapText="1"/>
    </xf>
    <xf numFmtId="49" fontId="76" fillId="28" borderId="130" xfId="0" applyFill="1" applyAlignment="1">
      <alignment horizontal="right" vertical="center" wrapText="1"/>
    </xf>
    <xf numFmtId="49" fontId="76" fillId="28" borderId="131" xfId="0" applyFill="1" applyAlignment="1">
      <alignment horizontal="center" vertical="center" wrapText="1"/>
    </xf>
    <xf numFmtId="49" fontId="76" fillId="28" borderId="131" xfId="0" applyFill="1" applyAlignment="1">
      <alignment horizontal="center" vertical="center" wrapText="1"/>
    </xf>
    <xf numFmtId="49" fontId="76" fillId="28" borderId="130" xfId="0" applyFill="1" applyAlignment="1">
      <alignment horizontal="center" vertical="center" wrapText="1"/>
    </xf>
    <xf numFmtId="49" fontId="71" fillId="28" borderId="0" xfId="0" applyFill="1" applyAlignment="1">
      <alignment horizontal="center" vertical="center" wrapText="1"/>
    </xf>
    <xf numFmtId="49" fontId="75" fillId="28" borderId="132" xfId="0" applyFill="1" applyAlignment="1">
      <alignment horizontal="center" vertical="center" wrapText="1"/>
    </xf>
    <xf numFmtId="49" fontId="73" fillId="28" borderId="130" xfId="0" applyFill="1" applyAlignment="1">
      <alignment horizontal="right" vertical="center" wrapText="1"/>
    </xf>
    <xf numFmtId="49" fontId="68" fillId="28" borderId="133" xfId="0" applyFill="1" applyAlignment="1">
      <alignment horizontal="right" vertical="center" wrapText="1"/>
    </xf>
    <xf numFmtId="49" fontId="68" fillId="28" borderId="133" xfId="0" applyFill="1" applyAlignment="1">
      <alignment horizontal="right" vertical="center" wrapText="1"/>
    </xf>
    <xf numFmtId="49" fontId="77" fillId="28" borderId="130" xfId="0" applyFill="1" applyAlignment="1">
      <alignment horizontal="right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2008-projekty szkół" xfId="52"/>
    <cellStyle name="Normalny_Infor.o zmianach" xfId="53"/>
    <cellStyle name="Normalny_zal_Szczecin" xfId="54"/>
    <cellStyle name="Normalny_Załączniki do projektu na 2007 r" xfId="55"/>
    <cellStyle name="Normalny_Załączniki do projektu na 2008 r- autopoprawki RIO" xfId="56"/>
    <cellStyle name="Normalny_Zeszyt1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800000"/>
      <rgbColor rgb="00C0C0C0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showGridLines="0" workbookViewId="0" topLeftCell="A1">
      <selection activeCell="A1" sqref="A1:K144"/>
    </sheetView>
  </sheetViews>
  <sheetFormatPr defaultColWidth="9.00390625" defaultRowHeight="12.75"/>
  <cols>
    <col min="1" max="1" width="2.125" style="863" customWidth="1"/>
    <col min="2" max="2" width="8.75390625" style="863" customWidth="1"/>
    <col min="3" max="3" width="9.875" style="863" customWidth="1"/>
    <col min="4" max="4" width="1.00390625" style="863" customWidth="1"/>
    <col min="5" max="5" width="10.875" style="863" customWidth="1"/>
    <col min="6" max="6" width="54.625" style="863" customWidth="1"/>
    <col min="7" max="8" width="22.875" style="863" customWidth="1"/>
    <col min="9" max="9" width="9.875" style="863" customWidth="1"/>
    <col min="10" max="10" width="13.00390625" style="863" customWidth="1"/>
    <col min="11" max="11" width="1.00390625" style="863" customWidth="1"/>
    <col min="12" max="16384" width="8.00390625" style="863" customWidth="1"/>
  </cols>
  <sheetData>
    <row r="1" spans="1:11" ht="46.5" customHeight="1">
      <c r="A1" s="864"/>
      <c r="B1" s="864"/>
      <c r="C1" s="864"/>
      <c r="D1" s="864"/>
      <c r="E1" s="864"/>
      <c r="F1" s="864"/>
      <c r="G1" s="864"/>
      <c r="H1" s="864"/>
      <c r="I1" s="864"/>
      <c r="J1" s="864"/>
      <c r="K1" s="864"/>
    </row>
    <row r="2" spans="1:11" ht="34.5" customHeight="1">
      <c r="A2" s="865"/>
      <c r="B2" s="866" t="s">
        <v>540</v>
      </c>
      <c r="C2" s="866"/>
      <c r="D2" s="866"/>
      <c r="E2" s="866"/>
      <c r="F2" s="866"/>
      <c r="G2" s="866"/>
      <c r="H2" s="864"/>
      <c r="I2" s="864"/>
      <c r="J2" s="864"/>
      <c r="K2" s="864"/>
    </row>
    <row r="3" spans="1:11" ht="16.5" customHeight="1">
      <c r="A3" s="865"/>
      <c r="B3" s="867" t="s">
        <v>310</v>
      </c>
      <c r="C3" s="868" t="s">
        <v>311</v>
      </c>
      <c r="D3" s="868"/>
      <c r="E3" s="867" t="s">
        <v>392</v>
      </c>
      <c r="F3" s="867" t="s">
        <v>541</v>
      </c>
      <c r="G3" s="867" t="s">
        <v>542</v>
      </c>
      <c r="H3" s="867" t="s">
        <v>543</v>
      </c>
      <c r="I3" s="868" t="s">
        <v>544</v>
      </c>
      <c r="J3" s="868"/>
      <c r="K3" s="865"/>
    </row>
    <row r="4" spans="1:11" ht="16.5" customHeight="1">
      <c r="A4" s="865"/>
      <c r="B4" s="869" t="s">
        <v>455</v>
      </c>
      <c r="C4" s="870"/>
      <c r="D4" s="870"/>
      <c r="E4" s="869"/>
      <c r="F4" s="871" t="s">
        <v>545</v>
      </c>
      <c r="G4" s="872" t="s">
        <v>546</v>
      </c>
      <c r="H4" s="872" t="s">
        <v>547</v>
      </c>
      <c r="I4" s="873" t="s">
        <v>548</v>
      </c>
      <c r="J4" s="873"/>
      <c r="K4" s="865"/>
    </row>
    <row r="5" spans="1:11" ht="16.5" customHeight="1">
      <c r="A5" s="865"/>
      <c r="B5" s="874"/>
      <c r="C5" s="875" t="s">
        <v>456</v>
      </c>
      <c r="D5" s="875"/>
      <c r="E5" s="876"/>
      <c r="F5" s="877" t="s">
        <v>549</v>
      </c>
      <c r="G5" s="878" t="s">
        <v>546</v>
      </c>
      <c r="H5" s="878" t="s">
        <v>547</v>
      </c>
      <c r="I5" s="879" t="s">
        <v>548</v>
      </c>
      <c r="J5" s="879"/>
      <c r="K5" s="865"/>
    </row>
    <row r="6" spans="1:11" ht="30" customHeight="1">
      <c r="A6" s="865"/>
      <c r="B6" s="880"/>
      <c r="C6" s="881"/>
      <c r="D6" s="881"/>
      <c r="E6" s="882" t="s">
        <v>457</v>
      </c>
      <c r="F6" s="877" t="s">
        <v>550</v>
      </c>
      <c r="G6" s="878" t="s">
        <v>551</v>
      </c>
      <c r="H6" s="878" t="s">
        <v>552</v>
      </c>
      <c r="I6" s="879" t="s">
        <v>552</v>
      </c>
      <c r="J6" s="879"/>
      <c r="K6" s="865"/>
    </row>
    <row r="7" spans="1:11" ht="30" customHeight="1">
      <c r="A7" s="865"/>
      <c r="B7" s="880"/>
      <c r="C7" s="881"/>
      <c r="D7" s="881"/>
      <c r="E7" s="882" t="s">
        <v>459</v>
      </c>
      <c r="F7" s="877" t="s">
        <v>553</v>
      </c>
      <c r="G7" s="878" t="s">
        <v>551</v>
      </c>
      <c r="H7" s="878" t="s">
        <v>554</v>
      </c>
      <c r="I7" s="879" t="s">
        <v>554</v>
      </c>
      <c r="J7" s="879"/>
      <c r="K7" s="865"/>
    </row>
    <row r="8" spans="1:11" ht="30" customHeight="1">
      <c r="A8" s="865"/>
      <c r="B8" s="880"/>
      <c r="C8" s="881"/>
      <c r="D8" s="881"/>
      <c r="E8" s="882" t="s">
        <v>458</v>
      </c>
      <c r="F8" s="877" t="s">
        <v>553</v>
      </c>
      <c r="G8" s="878" t="s">
        <v>551</v>
      </c>
      <c r="H8" s="878" t="s">
        <v>555</v>
      </c>
      <c r="I8" s="879" t="s">
        <v>555</v>
      </c>
      <c r="J8" s="879"/>
      <c r="K8" s="865"/>
    </row>
    <row r="9" spans="1:11" ht="16.5" customHeight="1">
      <c r="A9" s="865"/>
      <c r="B9" s="869" t="s">
        <v>556</v>
      </c>
      <c r="C9" s="870"/>
      <c r="D9" s="870"/>
      <c r="E9" s="869"/>
      <c r="F9" s="871" t="s">
        <v>557</v>
      </c>
      <c r="G9" s="872" t="s">
        <v>558</v>
      </c>
      <c r="H9" s="872" t="s">
        <v>559</v>
      </c>
      <c r="I9" s="873" t="s">
        <v>560</v>
      </c>
      <c r="J9" s="873"/>
      <c r="K9" s="865"/>
    </row>
    <row r="10" spans="1:11" ht="16.5" customHeight="1">
      <c r="A10" s="865"/>
      <c r="B10" s="874"/>
      <c r="C10" s="875" t="s">
        <v>465</v>
      </c>
      <c r="D10" s="875"/>
      <c r="E10" s="876"/>
      <c r="F10" s="877" t="s">
        <v>561</v>
      </c>
      <c r="G10" s="878" t="s">
        <v>558</v>
      </c>
      <c r="H10" s="878" t="s">
        <v>559</v>
      </c>
      <c r="I10" s="879" t="s">
        <v>560</v>
      </c>
      <c r="J10" s="879"/>
      <c r="K10" s="865"/>
    </row>
    <row r="11" spans="1:11" ht="30" customHeight="1">
      <c r="A11" s="865"/>
      <c r="B11" s="880"/>
      <c r="C11" s="881"/>
      <c r="D11" s="881"/>
      <c r="E11" s="882" t="s">
        <v>454</v>
      </c>
      <c r="F11" s="877" t="s">
        <v>562</v>
      </c>
      <c r="G11" s="878" t="s">
        <v>563</v>
      </c>
      <c r="H11" s="878" t="s">
        <v>559</v>
      </c>
      <c r="I11" s="879" t="s">
        <v>564</v>
      </c>
      <c r="J11" s="879"/>
      <c r="K11" s="865"/>
    </row>
    <row r="12" spans="1:11" ht="16.5" customHeight="1">
      <c r="A12" s="865"/>
      <c r="B12" s="869" t="s">
        <v>565</v>
      </c>
      <c r="C12" s="870"/>
      <c r="D12" s="870"/>
      <c r="E12" s="869"/>
      <c r="F12" s="871" t="s">
        <v>566</v>
      </c>
      <c r="G12" s="872" t="s">
        <v>567</v>
      </c>
      <c r="H12" s="872" t="s">
        <v>568</v>
      </c>
      <c r="I12" s="873" t="s">
        <v>569</v>
      </c>
      <c r="J12" s="873"/>
      <c r="K12" s="865"/>
    </row>
    <row r="13" spans="1:11" ht="16.5" customHeight="1">
      <c r="A13" s="865"/>
      <c r="B13" s="874"/>
      <c r="C13" s="875" t="s">
        <v>450</v>
      </c>
      <c r="D13" s="875"/>
      <c r="E13" s="876"/>
      <c r="F13" s="877" t="s">
        <v>570</v>
      </c>
      <c r="G13" s="878" t="s">
        <v>567</v>
      </c>
      <c r="H13" s="878" t="s">
        <v>568</v>
      </c>
      <c r="I13" s="879" t="s">
        <v>569</v>
      </c>
      <c r="J13" s="879"/>
      <c r="K13" s="865"/>
    </row>
    <row r="14" spans="1:11" ht="19.5" customHeight="1">
      <c r="A14" s="865"/>
      <c r="B14" s="880"/>
      <c r="C14" s="881"/>
      <c r="D14" s="881"/>
      <c r="E14" s="882" t="s">
        <v>460</v>
      </c>
      <c r="F14" s="877" t="s">
        <v>571</v>
      </c>
      <c r="G14" s="878" t="s">
        <v>572</v>
      </c>
      <c r="H14" s="878" t="s">
        <v>568</v>
      </c>
      <c r="I14" s="879" t="s">
        <v>573</v>
      </c>
      <c r="J14" s="879"/>
      <c r="K14" s="865"/>
    </row>
    <row r="15" spans="1:11" ht="16.5" customHeight="1">
      <c r="A15" s="865"/>
      <c r="B15" s="869" t="s">
        <v>536</v>
      </c>
      <c r="C15" s="870"/>
      <c r="D15" s="870"/>
      <c r="E15" s="869"/>
      <c r="F15" s="871" t="s">
        <v>574</v>
      </c>
      <c r="G15" s="872" t="s">
        <v>575</v>
      </c>
      <c r="H15" s="872" t="s">
        <v>576</v>
      </c>
      <c r="I15" s="873" t="s">
        <v>577</v>
      </c>
      <c r="J15" s="873"/>
      <c r="K15" s="865"/>
    </row>
    <row r="16" spans="1:11" ht="16.5" customHeight="1">
      <c r="A16" s="865"/>
      <c r="B16" s="874"/>
      <c r="C16" s="875" t="s">
        <v>537</v>
      </c>
      <c r="D16" s="875"/>
      <c r="E16" s="876"/>
      <c r="F16" s="877" t="s">
        <v>578</v>
      </c>
      <c r="G16" s="878" t="s">
        <v>579</v>
      </c>
      <c r="H16" s="878" t="s">
        <v>576</v>
      </c>
      <c r="I16" s="879" t="s">
        <v>580</v>
      </c>
      <c r="J16" s="879"/>
      <c r="K16" s="865"/>
    </row>
    <row r="17" spans="1:11" ht="16.5" customHeight="1">
      <c r="A17" s="865"/>
      <c r="B17" s="880"/>
      <c r="C17" s="881"/>
      <c r="D17" s="881"/>
      <c r="E17" s="882" t="s">
        <v>7</v>
      </c>
      <c r="F17" s="877" t="s">
        <v>581</v>
      </c>
      <c r="G17" s="878" t="s">
        <v>551</v>
      </c>
      <c r="H17" s="878" t="s">
        <v>576</v>
      </c>
      <c r="I17" s="879" t="s">
        <v>576</v>
      </c>
      <c r="J17" s="879"/>
      <c r="K17" s="865"/>
    </row>
    <row r="18" spans="1:11" ht="16.5" customHeight="1">
      <c r="A18" s="865"/>
      <c r="B18" s="869" t="s">
        <v>466</v>
      </c>
      <c r="C18" s="870"/>
      <c r="D18" s="870"/>
      <c r="E18" s="869"/>
      <c r="F18" s="871" t="s">
        <v>434</v>
      </c>
      <c r="G18" s="872" t="s">
        <v>582</v>
      </c>
      <c r="H18" s="872" t="s">
        <v>583</v>
      </c>
      <c r="I18" s="873" t="s">
        <v>584</v>
      </c>
      <c r="J18" s="873"/>
      <c r="K18" s="865"/>
    </row>
    <row r="19" spans="1:11" ht="16.5" customHeight="1">
      <c r="A19" s="865"/>
      <c r="B19" s="874"/>
      <c r="C19" s="875" t="s">
        <v>467</v>
      </c>
      <c r="D19" s="875"/>
      <c r="E19" s="876"/>
      <c r="F19" s="877" t="s">
        <v>585</v>
      </c>
      <c r="G19" s="878" t="s">
        <v>586</v>
      </c>
      <c r="H19" s="878" t="s">
        <v>583</v>
      </c>
      <c r="I19" s="879" t="s">
        <v>587</v>
      </c>
      <c r="J19" s="879"/>
      <c r="K19" s="865"/>
    </row>
    <row r="20" spans="1:11" ht="19.5" customHeight="1">
      <c r="A20" s="865"/>
      <c r="B20" s="880"/>
      <c r="C20" s="881"/>
      <c r="D20" s="881"/>
      <c r="E20" s="882" t="s">
        <v>468</v>
      </c>
      <c r="F20" s="877" t="s">
        <v>588</v>
      </c>
      <c r="G20" s="878" t="s">
        <v>551</v>
      </c>
      <c r="H20" s="878" t="s">
        <v>583</v>
      </c>
      <c r="I20" s="879" t="s">
        <v>583</v>
      </c>
      <c r="J20" s="879"/>
      <c r="K20" s="865"/>
    </row>
    <row r="21" spans="1:11" ht="16.5" customHeight="1">
      <c r="A21" s="865"/>
      <c r="B21" s="869" t="s">
        <v>89</v>
      </c>
      <c r="C21" s="870"/>
      <c r="D21" s="870"/>
      <c r="E21" s="869"/>
      <c r="F21" s="871" t="s">
        <v>430</v>
      </c>
      <c r="G21" s="872" t="s">
        <v>589</v>
      </c>
      <c r="H21" s="872" t="s">
        <v>590</v>
      </c>
      <c r="I21" s="873" t="s">
        <v>591</v>
      </c>
      <c r="J21" s="873"/>
      <c r="K21" s="865"/>
    </row>
    <row r="22" spans="1:11" ht="16.5" customHeight="1">
      <c r="A22" s="865"/>
      <c r="B22" s="874"/>
      <c r="C22" s="875" t="s">
        <v>353</v>
      </c>
      <c r="D22" s="875"/>
      <c r="E22" s="876"/>
      <c r="F22" s="877" t="s">
        <v>431</v>
      </c>
      <c r="G22" s="878" t="s">
        <v>592</v>
      </c>
      <c r="H22" s="878" t="s">
        <v>590</v>
      </c>
      <c r="I22" s="879" t="s">
        <v>593</v>
      </c>
      <c r="J22" s="879"/>
      <c r="K22" s="865"/>
    </row>
    <row r="23" spans="1:11" ht="30" customHeight="1">
      <c r="A23" s="865"/>
      <c r="B23" s="880"/>
      <c r="C23" s="881"/>
      <c r="D23" s="881"/>
      <c r="E23" s="882" t="s">
        <v>475</v>
      </c>
      <c r="F23" s="877" t="s">
        <v>594</v>
      </c>
      <c r="G23" s="878" t="s">
        <v>595</v>
      </c>
      <c r="H23" s="878" t="s">
        <v>590</v>
      </c>
      <c r="I23" s="879" t="s">
        <v>596</v>
      </c>
      <c r="J23" s="879"/>
      <c r="K23" s="865"/>
    </row>
    <row r="24" spans="1:11" ht="16.5" customHeight="1">
      <c r="A24" s="865"/>
      <c r="B24" s="869" t="s">
        <v>483</v>
      </c>
      <c r="C24" s="870"/>
      <c r="D24" s="870"/>
      <c r="E24" s="869"/>
      <c r="F24" s="871" t="s">
        <v>413</v>
      </c>
      <c r="G24" s="872" t="s">
        <v>597</v>
      </c>
      <c r="H24" s="872" t="s">
        <v>598</v>
      </c>
      <c r="I24" s="873" t="s">
        <v>599</v>
      </c>
      <c r="J24" s="873"/>
      <c r="K24" s="865"/>
    </row>
    <row r="25" spans="1:11" ht="16.5" customHeight="1">
      <c r="A25" s="864"/>
      <c r="B25" s="864"/>
      <c r="C25" s="864"/>
      <c r="D25" s="864"/>
      <c r="E25" s="864"/>
      <c r="F25" s="864"/>
      <c r="G25" s="864"/>
      <c r="H25" s="864"/>
      <c r="I25" s="864"/>
      <c r="J25" s="864"/>
      <c r="K25" s="864"/>
    </row>
    <row r="26" spans="1:11" ht="5.25" customHeight="1">
      <c r="A26" s="864"/>
      <c r="B26" s="864"/>
      <c r="C26" s="864"/>
      <c r="D26" s="864"/>
      <c r="E26" s="864"/>
      <c r="F26" s="864"/>
      <c r="G26" s="864"/>
      <c r="H26" s="864"/>
      <c r="I26" s="864"/>
      <c r="J26" s="883" t="s">
        <v>600</v>
      </c>
      <c r="K26" s="883"/>
    </row>
    <row r="27" spans="1:11" ht="11.25" customHeight="1">
      <c r="A27" s="865"/>
      <c r="B27" s="883" t="s">
        <v>601</v>
      </c>
      <c r="C27" s="883"/>
      <c r="D27" s="864"/>
      <c r="E27" s="864"/>
      <c r="F27" s="864"/>
      <c r="G27" s="864"/>
      <c r="H27" s="864"/>
      <c r="I27" s="864"/>
      <c r="J27" s="883"/>
      <c r="K27" s="883"/>
    </row>
    <row r="28" spans="1:11" ht="5.25" customHeight="1">
      <c r="A28" s="865"/>
      <c r="B28" s="883"/>
      <c r="C28" s="883"/>
      <c r="D28" s="864"/>
      <c r="E28" s="864"/>
      <c r="F28" s="864"/>
      <c r="G28" s="864"/>
      <c r="H28" s="864"/>
      <c r="I28" s="864"/>
      <c r="J28" s="864"/>
      <c r="K28" s="864"/>
    </row>
    <row r="29" spans="1:11" ht="63.75" customHeight="1">
      <c r="A29" s="864"/>
      <c r="B29" s="864"/>
      <c r="C29" s="864"/>
      <c r="D29" s="864"/>
      <c r="E29" s="864"/>
      <c r="F29" s="864"/>
      <c r="G29" s="864"/>
      <c r="H29" s="864"/>
      <c r="I29" s="864"/>
      <c r="J29" s="864"/>
      <c r="K29" s="864"/>
    </row>
    <row r="30" spans="1:11" ht="19.5" customHeight="1">
      <c r="A30" s="865"/>
      <c r="B30" s="874"/>
      <c r="C30" s="875" t="s">
        <v>484</v>
      </c>
      <c r="D30" s="875"/>
      <c r="E30" s="876"/>
      <c r="F30" s="877" t="s">
        <v>414</v>
      </c>
      <c r="G30" s="878" t="s">
        <v>597</v>
      </c>
      <c r="H30" s="878" t="s">
        <v>598</v>
      </c>
      <c r="I30" s="879" t="s">
        <v>599</v>
      </c>
      <c r="J30" s="879"/>
      <c r="K30" s="865"/>
    </row>
    <row r="31" spans="1:11" ht="16.5" customHeight="1">
      <c r="A31" s="865"/>
      <c r="B31" s="880"/>
      <c r="C31" s="881"/>
      <c r="D31" s="881"/>
      <c r="E31" s="882" t="s">
        <v>38</v>
      </c>
      <c r="F31" s="877" t="s">
        <v>418</v>
      </c>
      <c r="G31" s="878" t="s">
        <v>602</v>
      </c>
      <c r="H31" s="878" t="s">
        <v>598</v>
      </c>
      <c r="I31" s="879" t="s">
        <v>603</v>
      </c>
      <c r="J31" s="879"/>
      <c r="K31" s="865"/>
    </row>
    <row r="32" spans="1:11" ht="5.25" customHeight="1">
      <c r="A32" s="865"/>
      <c r="B32" s="884"/>
      <c r="C32" s="884"/>
      <c r="D32" s="884"/>
      <c r="E32" s="884"/>
      <c r="F32" s="864"/>
      <c r="G32" s="864"/>
      <c r="H32" s="864"/>
      <c r="I32" s="864"/>
      <c r="J32" s="864"/>
      <c r="K32" s="864"/>
    </row>
    <row r="33" spans="1:11" ht="16.5" customHeight="1">
      <c r="A33" s="865"/>
      <c r="B33" s="885" t="s">
        <v>604</v>
      </c>
      <c r="C33" s="885"/>
      <c r="D33" s="885"/>
      <c r="E33" s="885"/>
      <c r="F33" s="885"/>
      <c r="G33" s="886" t="s">
        <v>605</v>
      </c>
      <c r="H33" s="886" t="s">
        <v>606</v>
      </c>
      <c r="I33" s="887" t="s">
        <v>607</v>
      </c>
      <c r="J33" s="887"/>
      <c r="K33" s="865"/>
    </row>
    <row r="34" spans="1:11" ht="232.5" customHeight="1">
      <c r="A34" s="864"/>
      <c r="B34" s="864"/>
      <c r="C34" s="864"/>
      <c r="D34" s="864"/>
      <c r="E34" s="864"/>
      <c r="F34" s="864"/>
      <c r="G34" s="864"/>
      <c r="H34" s="864"/>
      <c r="I34" s="864"/>
      <c r="J34" s="864"/>
      <c r="K34" s="864"/>
    </row>
    <row r="35" spans="1:11" ht="232.5" customHeight="1">
      <c r="A35" s="864"/>
      <c r="B35" s="864"/>
      <c r="C35" s="864"/>
      <c r="D35" s="864"/>
      <c r="E35" s="864"/>
      <c r="F35" s="864"/>
      <c r="G35" s="864"/>
      <c r="H35" s="864"/>
      <c r="I35" s="864"/>
      <c r="J35" s="864"/>
      <c r="K35" s="864"/>
    </row>
    <row r="36" spans="1:11" ht="5.25" customHeight="1">
      <c r="A36" s="864"/>
      <c r="B36" s="864"/>
      <c r="C36" s="864"/>
      <c r="D36" s="864"/>
      <c r="E36" s="864"/>
      <c r="F36" s="864"/>
      <c r="G36" s="864"/>
      <c r="H36" s="864"/>
      <c r="I36" s="864"/>
      <c r="J36" s="883" t="s">
        <v>608</v>
      </c>
      <c r="K36" s="883"/>
    </row>
    <row r="37" spans="1:11" ht="11.25" customHeight="1">
      <c r="A37" s="865"/>
      <c r="B37" s="883" t="s">
        <v>601</v>
      </c>
      <c r="C37" s="883"/>
      <c r="D37" s="864"/>
      <c r="E37" s="864"/>
      <c r="F37" s="864"/>
      <c r="G37" s="864"/>
      <c r="H37" s="864"/>
      <c r="I37" s="864"/>
      <c r="J37" s="883"/>
      <c r="K37" s="883"/>
    </row>
    <row r="38" spans="1:11" ht="5.25" customHeight="1">
      <c r="A38" s="865"/>
      <c r="B38" s="883"/>
      <c r="C38" s="883"/>
      <c r="D38" s="864"/>
      <c r="E38" s="864"/>
      <c r="F38" s="864"/>
      <c r="G38" s="864"/>
      <c r="H38" s="864"/>
      <c r="I38" s="864"/>
      <c r="J38" s="864"/>
      <c r="K38" s="864"/>
    </row>
    <row r="39" spans="1:11" ht="12.75">
      <c r="A39" s="865"/>
      <c r="B39" s="865"/>
      <c r="C39" s="865"/>
      <c r="D39" s="865"/>
      <c r="E39" s="865"/>
      <c r="F39" s="865"/>
      <c r="G39" s="865"/>
      <c r="H39" s="865"/>
      <c r="I39" s="865"/>
      <c r="J39" s="865"/>
      <c r="K39" s="865"/>
    </row>
    <row r="40" spans="1:11" ht="12.75">
      <c r="A40" s="865"/>
      <c r="B40" s="865"/>
      <c r="C40" s="865"/>
      <c r="D40" s="865"/>
      <c r="E40" s="865"/>
      <c r="F40" s="865"/>
      <c r="G40" s="865"/>
      <c r="H40" s="865"/>
      <c r="I40" s="865"/>
      <c r="J40" s="865"/>
      <c r="K40" s="865"/>
    </row>
    <row r="41" spans="1:11" ht="12.75">
      <c r="A41" s="865"/>
      <c r="B41" s="865"/>
      <c r="C41" s="865"/>
      <c r="D41" s="865"/>
      <c r="E41" s="865"/>
      <c r="F41" s="865"/>
      <c r="G41" s="865"/>
      <c r="H41" s="865"/>
      <c r="I41" s="865"/>
      <c r="J41" s="865"/>
      <c r="K41" s="865"/>
    </row>
    <row r="42" spans="1:11" ht="12.75">
      <c r="A42" s="865"/>
      <c r="B42" s="865"/>
      <c r="C42" s="865"/>
      <c r="D42" s="865"/>
      <c r="E42" s="865"/>
      <c r="F42" s="865"/>
      <c r="G42" s="865"/>
      <c r="H42" s="865"/>
      <c r="I42" s="865"/>
      <c r="J42" s="865"/>
      <c r="K42" s="865"/>
    </row>
    <row r="43" spans="1:11" ht="12.75">
      <c r="A43" s="865"/>
      <c r="B43" s="865"/>
      <c r="C43" s="865"/>
      <c r="D43" s="865"/>
      <c r="E43" s="865"/>
      <c r="F43" s="865"/>
      <c r="G43" s="865"/>
      <c r="H43" s="865"/>
      <c r="I43" s="865"/>
      <c r="J43" s="865"/>
      <c r="K43" s="865"/>
    </row>
    <row r="44" spans="1:11" ht="12.75">
      <c r="A44" s="865"/>
      <c r="B44" s="865"/>
      <c r="C44" s="865"/>
      <c r="D44" s="865"/>
      <c r="E44" s="865"/>
      <c r="F44" s="865"/>
      <c r="G44" s="865"/>
      <c r="H44" s="865"/>
      <c r="I44" s="865"/>
      <c r="J44" s="865"/>
      <c r="K44" s="865"/>
    </row>
    <row r="45" spans="1:11" ht="12.75">
      <c r="A45" s="865"/>
      <c r="B45" s="865"/>
      <c r="C45" s="865"/>
      <c r="D45" s="865"/>
      <c r="E45" s="865"/>
      <c r="F45" s="865"/>
      <c r="G45" s="865"/>
      <c r="H45" s="865"/>
      <c r="I45" s="865"/>
      <c r="J45" s="865"/>
      <c r="K45" s="865"/>
    </row>
    <row r="46" spans="1:11" ht="12.75">
      <c r="A46" s="865"/>
      <c r="B46" s="865"/>
      <c r="C46" s="865"/>
      <c r="D46" s="865"/>
      <c r="E46" s="865"/>
      <c r="F46" s="865"/>
      <c r="G46" s="865"/>
      <c r="H46" s="865"/>
      <c r="I46" s="865"/>
      <c r="J46" s="865"/>
      <c r="K46" s="865"/>
    </row>
    <row r="47" spans="1:11" ht="12.75">
      <c r="A47" s="865"/>
      <c r="B47" s="865"/>
      <c r="C47" s="865"/>
      <c r="D47" s="865"/>
      <c r="E47" s="865"/>
      <c r="F47" s="865"/>
      <c r="G47" s="865"/>
      <c r="H47" s="865"/>
      <c r="I47" s="865"/>
      <c r="J47" s="865"/>
      <c r="K47" s="865"/>
    </row>
    <row r="48" spans="1:11" ht="12.75">
      <c r="A48" s="865"/>
      <c r="B48" s="865"/>
      <c r="C48" s="865"/>
      <c r="D48" s="865"/>
      <c r="E48" s="865"/>
      <c r="F48" s="865"/>
      <c r="G48" s="865"/>
      <c r="H48" s="865"/>
      <c r="I48" s="865"/>
      <c r="J48" s="865"/>
      <c r="K48" s="865"/>
    </row>
    <row r="49" spans="1:11" ht="12.75">
      <c r="A49" s="865"/>
      <c r="B49" s="865"/>
      <c r="C49" s="865"/>
      <c r="D49" s="865"/>
      <c r="E49" s="865"/>
      <c r="F49" s="865"/>
      <c r="G49" s="865"/>
      <c r="H49" s="865"/>
      <c r="I49" s="865"/>
      <c r="J49" s="865"/>
      <c r="K49" s="865"/>
    </row>
    <row r="50" spans="1:11" ht="12.75">
      <c r="A50" s="865"/>
      <c r="B50" s="865"/>
      <c r="C50" s="865"/>
      <c r="D50" s="865"/>
      <c r="E50" s="865"/>
      <c r="F50" s="865"/>
      <c r="G50" s="865"/>
      <c r="H50" s="865"/>
      <c r="I50" s="865"/>
      <c r="J50" s="865"/>
      <c r="K50" s="865"/>
    </row>
    <row r="51" spans="1:11" ht="12.75">
      <c r="A51" s="865"/>
      <c r="B51" s="865"/>
      <c r="C51" s="865"/>
      <c r="D51" s="865"/>
      <c r="E51" s="865"/>
      <c r="F51" s="865"/>
      <c r="G51" s="865"/>
      <c r="H51" s="865"/>
      <c r="I51" s="865"/>
      <c r="J51" s="865"/>
      <c r="K51" s="865"/>
    </row>
    <row r="52" spans="1:11" ht="12.75">
      <c r="A52" s="865"/>
      <c r="B52" s="865"/>
      <c r="C52" s="865"/>
      <c r="D52" s="865"/>
      <c r="E52" s="865"/>
      <c r="F52" s="865"/>
      <c r="G52" s="865"/>
      <c r="H52" s="865"/>
      <c r="I52" s="865"/>
      <c r="J52" s="865"/>
      <c r="K52" s="865"/>
    </row>
    <row r="53" spans="1:11" ht="12.75">
      <c r="A53" s="865"/>
      <c r="B53" s="865"/>
      <c r="C53" s="865"/>
      <c r="D53" s="865"/>
      <c r="E53" s="865"/>
      <c r="F53" s="865"/>
      <c r="G53" s="865"/>
      <c r="H53" s="865"/>
      <c r="I53" s="865"/>
      <c r="J53" s="865"/>
      <c r="K53" s="865"/>
    </row>
    <row r="54" spans="1:11" ht="12.75">
      <c r="A54" s="865"/>
      <c r="B54" s="865"/>
      <c r="C54" s="865"/>
      <c r="D54" s="865"/>
      <c r="E54" s="865"/>
      <c r="F54" s="865"/>
      <c r="G54" s="865"/>
      <c r="H54" s="865"/>
      <c r="I54" s="865"/>
      <c r="J54" s="865"/>
      <c r="K54" s="865"/>
    </row>
    <row r="55" spans="1:11" ht="12.75">
      <c r="A55" s="865"/>
      <c r="B55" s="865"/>
      <c r="C55" s="865"/>
      <c r="D55" s="865"/>
      <c r="E55" s="865"/>
      <c r="F55" s="865"/>
      <c r="G55" s="865"/>
      <c r="H55" s="865"/>
      <c r="I55" s="865"/>
      <c r="J55" s="865"/>
      <c r="K55" s="865"/>
    </row>
    <row r="56" spans="1:11" ht="12.75">
      <c r="A56" s="865"/>
      <c r="B56" s="865"/>
      <c r="C56" s="865"/>
      <c r="D56" s="865"/>
      <c r="E56" s="865"/>
      <c r="F56" s="865"/>
      <c r="G56" s="865"/>
      <c r="H56" s="865"/>
      <c r="I56" s="865"/>
      <c r="J56" s="865"/>
      <c r="K56" s="865"/>
    </row>
    <row r="57" spans="1:11" ht="12.75">
      <c r="A57" s="865"/>
      <c r="B57" s="865"/>
      <c r="C57" s="865"/>
      <c r="D57" s="865"/>
      <c r="E57" s="865"/>
      <c r="F57" s="865"/>
      <c r="G57" s="865"/>
      <c r="H57" s="865"/>
      <c r="I57" s="865"/>
      <c r="J57" s="865"/>
      <c r="K57" s="865"/>
    </row>
    <row r="58" spans="1:11" ht="12.75">
      <c r="A58" s="865"/>
      <c r="B58" s="865"/>
      <c r="C58" s="865"/>
      <c r="D58" s="865"/>
      <c r="E58" s="865"/>
      <c r="F58" s="865"/>
      <c r="G58" s="865"/>
      <c r="H58" s="865"/>
      <c r="I58" s="865"/>
      <c r="J58" s="865"/>
      <c r="K58" s="865"/>
    </row>
    <row r="59" spans="1:11" ht="12.75">
      <c r="A59" s="865"/>
      <c r="B59" s="865"/>
      <c r="C59" s="865"/>
      <c r="D59" s="865"/>
      <c r="E59" s="865"/>
      <c r="F59" s="865"/>
      <c r="G59" s="865"/>
      <c r="H59" s="865"/>
      <c r="I59" s="865"/>
      <c r="J59" s="865"/>
      <c r="K59" s="865"/>
    </row>
    <row r="60" spans="1:11" ht="12.75">
      <c r="A60" s="865"/>
      <c r="B60" s="865"/>
      <c r="C60" s="865"/>
      <c r="D60" s="865"/>
      <c r="E60" s="865"/>
      <c r="F60" s="865"/>
      <c r="G60" s="865"/>
      <c r="H60" s="865"/>
      <c r="I60" s="865"/>
      <c r="J60" s="865"/>
      <c r="K60" s="865"/>
    </row>
    <row r="61" spans="1:11" ht="12.75">
      <c r="A61" s="865"/>
      <c r="B61" s="865"/>
      <c r="C61" s="865"/>
      <c r="D61" s="865"/>
      <c r="E61" s="865"/>
      <c r="F61" s="865"/>
      <c r="G61" s="865"/>
      <c r="H61" s="865"/>
      <c r="I61" s="865"/>
      <c r="J61" s="865"/>
      <c r="K61" s="865"/>
    </row>
    <row r="62" spans="1:11" ht="12.75">
      <c r="A62" s="865"/>
      <c r="B62" s="865"/>
      <c r="C62" s="865"/>
      <c r="D62" s="865"/>
      <c r="E62" s="865"/>
      <c r="F62" s="865"/>
      <c r="G62" s="865"/>
      <c r="H62" s="865"/>
      <c r="I62" s="865"/>
      <c r="J62" s="865"/>
      <c r="K62" s="865"/>
    </row>
    <row r="63" spans="1:11" ht="12.75">
      <c r="A63" s="865"/>
      <c r="B63" s="865"/>
      <c r="C63" s="865"/>
      <c r="D63" s="865"/>
      <c r="E63" s="865"/>
      <c r="F63" s="865"/>
      <c r="G63" s="865"/>
      <c r="H63" s="865"/>
      <c r="I63" s="865"/>
      <c r="J63" s="865"/>
      <c r="K63" s="865"/>
    </row>
    <row r="64" spans="1:11" ht="12.75">
      <c r="A64" s="865"/>
      <c r="B64" s="865"/>
      <c r="C64" s="865"/>
      <c r="D64" s="865"/>
      <c r="E64" s="865"/>
      <c r="F64" s="865"/>
      <c r="G64" s="865"/>
      <c r="H64" s="865"/>
      <c r="I64" s="865"/>
      <c r="J64" s="865"/>
      <c r="K64" s="865"/>
    </row>
    <row r="65" spans="1:11" ht="12.75">
      <c r="A65" s="865"/>
      <c r="B65" s="865"/>
      <c r="C65" s="865"/>
      <c r="D65" s="865"/>
      <c r="E65" s="865"/>
      <c r="F65" s="865"/>
      <c r="G65" s="865"/>
      <c r="H65" s="865"/>
      <c r="I65" s="865"/>
      <c r="J65" s="865"/>
      <c r="K65" s="865"/>
    </row>
    <row r="66" spans="1:11" ht="12.75">
      <c r="A66" s="865"/>
      <c r="B66" s="865"/>
      <c r="C66" s="865"/>
      <c r="D66" s="865"/>
      <c r="E66" s="865"/>
      <c r="F66" s="865"/>
      <c r="G66" s="865"/>
      <c r="H66" s="865"/>
      <c r="I66" s="865"/>
      <c r="J66" s="865"/>
      <c r="K66" s="865"/>
    </row>
    <row r="67" spans="1:11" ht="12.75">
      <c r="A67" s="865"/>
      <c r="B67" s="865"/>
      <c r="C67" s="865"/>
      <c r="D67" s="865"/>
      <c r="E67" s="865"/>
      <c r="F67" s="865"/>
      <c r="G67" s="865"/>
      <c r="H67" s="865"/>
      <c r="I67" s="865"/>
      <c r="J67" s="865"/>
      <c r="K67" s="865"/>
    </row>
    <row r="68" spans="1:11" ht="12.75">
      <c r="A68" s="865"/>
      <c r="B68" s="865"/>
      <c r="C68" s="865"/>
      <c r="D68" s="865"/>
      <c r="E68" s="865"/>
      <c r="F68" s="865"/>
      <c r="G68" s="865"/>
      <c r="H68" s="865"/>
      <c r="I68" s="865"/>
      <c r="J68" s="865"/>
      <c r="K68" s="865"/>
    </row>
    <row r="69" spans="1:11" ht="12.75">
      <c r="A69" s="865"/>
      <c r="B69" s="865"/>
      <c r="C69" s="865"/>
      <c r="D69" s="865"/>
      <c r="E69" s="865"/>
      <c r="F69" s="865"/>
      <c r="G69" s="865"/>
      <c r="H69" s="865"/>
      <c r="I69" s="865"/>
      <c r="J69" s="865"/>
      <c r="K69" s="865"/>
    </row>
    <row r="70" spans="1:11" ht="12.75">
      <c r="A70" s="865"/>
      <c r="B70" s="865"/>
      <c r="C70" s="865"/>
      <c r="D70" s="865"/>
      <c r="E70" s="865"/>
      <c r="F70" s="865"/>
      <c r="G70" s="865"/>
      <c r="H70" s="865"/>
      <c r="I70" s="865"/>
      <c r="J70" s="865"/>
      <c r="K70" s="865"/>
    </row>
    <row r="71" spans="1:11" ht="12.75">
      <c r="A71" s="865"/>
      <c r="B71" s="865"/>
      <c r="C71" s="865"/>
      <c r="D71" s="865"/>
      <c r="E71" s="865"/>
      <c r="F71" s="865"/>
      <c r="G71" s="865"/>
      <c r="H71" s="865"/>
      <c r="I71" s="865"/>
      <c r="J71" s="865"/>
      <c r="K71" s="865"/>
    </row>
    <row r="72" spans="1:11" ht="12.75">
      <c r="A72" s="865"/>
      <c r="B72" s="865"/>
      <c r="C72" s="865"/>
      <c r="D72" s="865"/>
      <c r="E72" s="865"/>
      <c r="F72" s="865"/>
      <c r="G72" s="865"/>
      <c r="H72" s="865"/>
      <c r="I72" s="865"/>
      <c r="J72" s="865"/>
      <c r="K72" s="865"/>
    </row>
    <row r="73" spans="1:11" ht="12.75">
      <c r="A73" s="865"/>
      <c r="B73" s="865"/>
      <c r="C73" s="865"/>
      <c r="D73" s="865"/>
      <c r="E73" s="865"/>
      <c r="F73" s="865"/>
      <c r="G73" s="865"/>
      <c r="H73" s="865"/>
      <c r="I73" s="865"/>
      <c r="J73" s="865"/>
      <c r="K73" s="865"/>
    </row>
    <row r="74" spans="1:11" ht="12.75">
      <c r="A74" s="865"/>
      <c r="B74" s="865"/>
      <c r="C74" s="865"/>
      <c r="D74" s="865"/>
      <c r="E74" s="865"/>
      <c r="F74" s="865"/>
      <c r="G74" s="865"/>
      <c r="H74" s="865"/>
      <c r="I74" s="865"/>
      <c r="J74" s="865"/>
      <c r="K74" s="865"/>
    </row>
    <row r="75" spans="1:11" ht="12.75">
      <c r="A75" s="865"/>
      <c r="B75" s="865"/>
      <c r="C75" s="865"/>
      <c r="D75" s="865"/>
      <c r="E75" s="865"/>
      <c r="F75" s="865"/>
      <c r="G75" s="865"/>
      <c r="H75" s="865"/>
      <c r="I75" s="865"/>
      <c r="J75" s="865"/>
      <c r="K75" s="865"/>
    </row>
    <row r="76" spans="1:11" ht="12.75">
      <c r="A76" s="865"/>
      <c r="B76" s="865"/>
      <c r="C76" s="865"/>
      <c r="D76" s="865"/>
      <c r="E76" s="865"/>
      <c r="F76" s="865"/>
      <c r="G76" s="865"/>
      <c r="H76" s="865"/>
      <c r="I76" s="865"/>
      <c r="J76" s="865"/>
      <c r="K76" s="865"/>
    </row>
    <row r="77" spans="1:11" ht="12.75">
      <c r="A77" s="865"/>
      <c r="B77" s="865"/>
      <c r="C77" s="865"/>
      <c r="D77" s="865"/>
      <c r="E77" s="865"/>
      <c r="F77" s="865"/>
      <c r="G77" s="865"/>
      <c r="H77" s="865"/>
      <c r="I77" s="865"/>
      <c r="J77" s="865"/>
      <c r="K77" s="865"/>
    </row>
    <row r="78" spans="1:11" ht="12.75">
      <c r="A78" s="865"/>
      <c r="B78" s="865"/>
      <c r="C78" s="865"/>
      <c r="D78" s="865"/>
      <c r="E78" s="865"/>
      <c r="F78" s="865"/>
      <c r="G78" s="865"/>
      <c r="H78" s="865"/>
      <c r="I78" s="865"/>
      <c r="J78" s="865"/>
      <c r="K78" s="865"/>
    </row>
    <row r="79" spans="1:11" ht="12.75">
      <c r="A79" s="865"/>
      <c r="B79" s="865"/>
      <c r="C79" s="865"/>
      <c r="D79" s="865"/>
      <c r="E79" s="865"/>
      <c r="F79" s="865"/>
      <c r="G79" s="865"/>
      <c r="H79" s="865"/>
      <c r="I79" s="865"/>
      <c r="J79" s="865"/>
      <c r="K79" s="865"/>
    </row>
    <row r="80" spans="1:11" ht="12.75">
      <c r="A80" s="865"/>
      <c r="B80" s="865"/>
      <c r="C80" s="865"/>
      <c r="D80" s="865"/>
      <c r="E80" s="865"/>
      <c r="F80" s="865"/>
      <c r="G80" s="865"/>
      <c r="H80" s="865"/>
      <c r="I80" s="865"/>
      <c r="J80" s="865"/>
      <c r="K80" s="865"/>
    </row>
    <row r="81" spans="1:11" ht="12.75">
      <c r="A81" s="865"/>
      <c r="B81" s="865"/>
      <c r="C81" s="865"/>
      <c r="D81" s="865"/>
      <c r="E81" s="865"/>
      <c r="F81" s="865"/>
      <c r="G81" s="865"/>
      <c r="H81" s="865"/>
      <c r="I81" s="865"/>
      <c r="J81" s="865"/>
      <c r="K81" s="865"/>
    </row>
    <row r="82" spans="1:11" ht="12.75">
      <c r="A82" s="865"/>
      <c r="B82" s="865"/>
      <c r="C82" s="865"/>
      <c r="D82" s="865"/>
      <c r="E82" s="865"/>
      <c r="F82" s="865"/>
      <c r="G82" s="865"/>
      <c r="H82" s="865"/>
      <c r="I82" s="865"/>
      <c r="J82" s="865"/>
      <c r="K82" s="865"/>
    </row>
    <row r="83" spans="1:11" ht="12.75">
      <c r="A83" s="865"/>
      <c r="B83" s="865"/>
      <c r="C83" s="865"/>
      <c r="D83" s="865"/>
      <c r="E83" s="865"/>
      <c r="F83" s="865"/>
      <c r="G83" s="865"/>
      <c r="H83" s="865"/>
      <c r="I83" s="865"/>
      <c r="J83" s="865"/>
      <c r="K83" s="865"/>
    </row>
    <row r="84" spans="1:11" ht="12.75">
      <c r="A84" s="865"/>
      <c r="B84" s="865"/>
      <c r="C84" s="865"/>
      <c r="D84" s="865"/>
      <c r="E84" s="865"/>
      <c r="F84" s="865"/>
      <c r="G84" s="865"/>
      <c r="H84" s="865"/>
      <c r="I84" s="865"/>
      <c r="J84" s="865"/>
      <c r="K84" s="865"/>
    </row>
    <row r="85" spans="1:11" ht="12.75">
      <c r="A85" s="865"/>
      <c r="B85" s="865"/>
      <c r="C85" s="865"/>
      <c r="D85" s="865"/>
      <c r="E85" s="865"/>
      <c r="F85" s="865"/>
      <c r="G85" s="865"/>
      <c r="H85" s="865"/>
      <c r="I85" s="865"/>
      <c r="J85" s="865"/>
      <c r="K85" s="865"/>
    </row>
    <row r="86" spans="1:11" ht="12.75">
      <c r="A86" s="865"/>
      <c r="B86" s="865"/>
      <c r="C86" s="865"/>
      <c r="D86" s="865"/>
      <c r="E86" s="865"/>
      <c r="F86" s="865"/>
      <c r="G86" s="865"/>
      <c r="H86" s="865"/>
      <c r="I86" s="865"/>
      <c r="J86" s="865"/>
      <c r="K86" s="865"/>
    </row>
    <row r="87" spans="1:11" ht="12.75">
      <c r="A87" s="865"/>
      <c r="B87" s="865"/>
      <c r="C87" s="865"/>
      <c r="D87" s="865"/>
      <c r="E87" s="865"/>
      <c r="F87" s="865"/>
      <c r="G87" s="865"/>
      <c r="H87" s="865"/>
      <c r="I87" s="865"/>
      <c r="J87" s="865"/>
      <c r="K87" s="865"/>
    </row>
    <row r="88" spans="1:11" ht="12.75">
      <c r="A88" s="865"/>
      <c r="B88" s="865"/>
      <c r="C88" s="865"/>
      <c r="D88" s="865"/>
      <c r="E88" s="865"/>
      <c r="F88" s="865"/>
      <c r="G88" s="865"/>
      <c r="H88" s="865"/>
      <c r="I88" s="865"/>
      <c r="J88" s="865"/>
      <c r="K88" s="865"/>
    </row>
    <row r="89" spans="1:11" ht="12.75">
      <c r="A89" s="865"/>
      <c r="B89" s="865"/>
      <c r="C89" s="865"/>
      <c r="D89" s="865"/>
      <c r="E89" s="865"/>
      <c r="F89" s="865"/>
      <c r="G89" s="865"/>
      <c r="H89" s="865"/>
      <c r="I89" s="865"/>
      <c r="J89" s="865"/>
      <c r="K89" s="865"/>
    </row>
    <row r="90" spans="1:11" ht="12.75">
      <c r="A90" s="865"/>
      <c r="B90" s="865"/>
      <c r="C90" s="865"/>
      <c r="D90" s="865"/>
      <c r="E90" s="865"/>
      <c r="F90" s="865"/>
      <c r="G90" s="865"/>
      <c r="H90" s="865"/>
      <c r="I90" s="865"/>
      <c r="J90" s="865"/>
      <c r="K90" s="865"/>
    </row>
    <row r="91" spans="1:11" ht="12.75">
      <c r="A91" s="865"/>
      <c r="B91" s="865"/>
      <c r="C91" s="865"/>
      <c r="D91" s="865"/>
      <c r="E91" s="865"/>
      <c r="F91" s="865"/>
      <c r="G91" s="865"/>
      <c r="H91" s="865"/>
      <c r="I91" s="865"/>
      <c r="J91" s="865"/>
      <c r="K91" s="865"/>
    </row>
    <row r="92" spans="1:11" ht="12.75">
      <c r="A92" s="865"/>
      <c r="B92" s="865"/>
      <c r="C92" s="865"/>
      <c r="D92" s="865"/>
      <c r="E92" s="865"/>
      <c r="F92" s="865"/>
      <c r="G92" s="865"/>
      <c r="H92" s="865"/>
      <c r="I92" s="865"/>
      <c r="J92" s="865"/>
      <c r="K92" s="865"/>
    </row>
    <row r="93" spans="1:11" ht="12.75">
      <c r="A93" s="865"/>
      <c r="B93" s="865"/>
      <c r="C93" s="865"/>
      <c r="D93" s="865"/>
      <c r="E93" s="865"/>
      <c r="F93" s="865"/>
      <c r="G93" s="865"/>
      <c r="H93" s="865"/>
      <c r="I93" s="865"/>
      <c r="J93" s="865"/>
      <c r="K93" s="865"/>
    </row>
    <row r="94" spans="1:11" ht="12.75">
      <c r="A94" s="865"/>
      <c r="B94" s="865"/>
      <c r="C94" s="865"/>
      <c r="D94" s="865"/>
      <c r="E94" s="865"/>
      <c r="F94" s="865"/>
      <c r="G94" s="865"/>
      <c r="H94" s="865"/>
      <c r="I94" s="865"/>
      <c r="J94" s="865"/>
      <c r="K94" s="865"/>
    </row>
    <row r="95" spans="1:11" ht="12.75">
      <c r="A95" s="865"/>
      <c r="B95" s="865"/>
      <c r="C95" s="865"/>
      <c r="D95" s="865"/>
      <c r="E95" s="865"/>
      <c r="F95" s="865"/>
      <c r="G95" s="865"/>
      <c r="H95" s="865"/>
      <c r="I95" s="865"/>
      <c r="J95" s="865"/>
      <c r="K95" s="865"/>
    </row>
    <row r="96" spans="1:11" ht="12.75">
      <c r="A96" s="865"/>
      <c r="B96" s="865"/>
      <c r="C96" s="865"/>
      <c r="D96" s="865"/>
      <c r="E96" s="865"/>
      <c r="F96" s="865"/>
      <c r="G96" s="865"/>
      <c r="H96" s="865"/>
      <c r="I96" s="865"/>
      <c r="J96" s="865"/>
      <c r="K96" s="865"/>
    </row>
    <row r="97" spans="1:11" ht="12.75">
      <c r="A97" s="865"/>
      <c r="B97" s="865"/>
      <c r="C97" s="865"/>
      <c r="D97" s="865"/>
      <c r="E97" s="865"/>
      <c r="F97" s="865"/>
      <c r="G97" s="865"/>
      <c r="H97" s="865"/>
      <c r="I97" s="865"/>
      <c r="J97" s="865"/>
      <c r="K97" s="865"/>
    </row>
    <row r="98" spans="1:11" ht="12.75">
      <c r="A98" s="865"/>
      <c r="B98" s="865"/>
      <c r="C98" s="865"/>
      <c r="D98" s="865"/>
      <c r="E98" s="865"/>
      <c r="F98" s="865"/>
      <c r="G98" s="865"/>
      <c r="H98" s="865"/>
      <c r="I98" s="865"/>
      <c r="J98" s="865"/>
      <c r="K98" s="865"/>
    </row>
    <row r="99" spans="1:11" ht="12.75">
      <c r="A99" s="865"/>
      <c r="B99" s="865"/>
      <c r="C99" s="865"/>
      <c r="D99" s="865"/>
      <c r="E99" s="865"/>
      <c r="F99" s="865"/>
      <c r="G99" s="865"/>
      <c r="H99" s="865"/>
      <c r="I99" s="865"/>
      <c r="J99" s="865"/>
      <c r="K99" s="865"/>
    </row>
    <row r="100" spans="1:11" ht="12.75">
      <c r="A100" s="865"/>
      <c r="B100" s="865"/>
      <c r="C100" s="865"/>
      <c r="D100" s="865"/>
      <c r="E100" s="865"/>
      <c r="F100" s="865"/>
      <c r="G100" s="865"/>
      <c r="H100" s="865"/>
      <c r="I100" s="865"/>
      <c r="J100" s="865"/>
      <c r="K100" s="865"/>
    </row>
    <row r="101" spans="1:11" ht="12.75">
      <c r="A101" s="865"/>
      <c r="B101" s="865"/>
      <c r="C101" s="865"/>
      <c r="D101" s="865"/>
      <c r="E101" s="865"/>
      <c r="F101" s="865"/>
      <c r="G101" s="865"/>
      <c r="H101" s="865"/>
      <c r="I101" s="865"/>
      <c r="J101" s="865"/>
      <c r="K101" s="865"/>
    </row>
    <row r="102" spans="1:11" ht="12.75">
      <c r="A102" s="865"/>
      <c r="B102" s="865"/>
      <c r="C102" s="865"/>
      <c r="D102" s="865"/>
      <c r="E102" s="865"/>
      <c r="F102" s="865"/>
      <c r="G102" s="865"/>
      <c r="H102" s="865"/>
      <c r="I102" s="865"/>
      <c r="J102" s="865"/>
      <c r="K102" s="865"/>
    </row>
    <row r="103" spans="1:11" ht="12.75">
      <c r="A103" s="865"/>
      <c r="B103" s="865"/>
      <c r="C103" s="865"/>
      <c r="D103" s="865"/>
      <c r="E103" s="865"/>
      <c r="F103" s="865"/>
      <c r="G103" s="865"/>
      <c r="H103" s="865"/>
      <c r="I103" s="865"/>
      <c r="J103" s="865"/>
      <c r="K103" s="865"/>
    </row>
    <row r="104" spans="1:11" ht="12.75">
      <c r="A104" s="865"/>
      <c r="B104" s="865"/>
      <c r="C104" s="865"/>
      <c r="D104" s="865"/>
      <c r="E104" s="865"/>
      <c r="F104" s="865"/>
      <c r="G104" s="865"/>
      <c r="H104" s="865"/>
      <c r="I104" s="865"/>
      <c r="J104" s="865"/>
      <c r="K104" s="865"/>
    </row>
    <row r="105" spans="1:11" ht="12.75">
      <c r="A105" s="865"/>
      <c r="B105" s="865"/>
      <c r="C105" s="865"/>
      <c r="D105" s="865"/>
      <c r="E105" s="865"/>
      <c r="F105" s="865"/>
      <c r="G105" s="865"/>
      <c r="H105" s="865"/>
      <c r="I105" s="865"/>
      <c r="J105" s="865"/>
      <c r="K105" s="865"/>
    </row>
    <row r="106" spans="1:11" ht="12.75">
      <c r="A106" s="865"/>
      <c r="B106" s="865"/>
      <c r="C106" s="865"/>
      <c r="D106" s="865"/>
      <c r="E106" s="865"/>
      <c r="F106" s="865"/>
      <c r="G106" s="865"/>
      <c r="H106" s="865"/>
      <c r="I106" s="865"/>
      <c r="J106" s="865"/>
      <c r="K106" s="865"/>
    </row>
    <row r="107" spans="1:11" ht="12.75">
      <c r="A107" s="865"/>
      <c r="B107" s="865"/>
      <c r="C107" s="865"/>
      <c r="D107" s="865"/>
      <c r="E107" s="865"/>
      <c r="F107" s="865"/>
      <c r="G107" s="865"/>
      <c r="H107" s="865"/>
      <c r="I107" s="865"/>
      <c r="J107" s="865"/>
      <c r="K107" s="865"/>
    </row>
    <row r="108" spans="1:11" ht="12.75">
      <c r="A108" s="865"/>
      <c r="B108" s="865"/>
      <c r="C108" s="865"/>
      <c r="D108" s="865"/>
      <c r="E108" s="865"/>
      <c r="F108" s="865"/>
      <c r="G108" s="865"/>
      <c r="H108" s="865"/>
      <c r="I108" s="865"/>
      <c r="J108" s="865"/>
      <c r="K108" s="865"/>
    </row>
    <row r="109" spans="1:11" ht="12.75">
      <c r="A109" s="865"/>
      <c r="B109" s="865"/>
      <c r="C109" s="865"/>
      <c r="D109" s="865"/>
      <c r="E109" s="865"/>
      <c r="F109" s="865"/>
      <c r="G109" s="865"/>
      <c r="H109" s="865"/>
      <c r="I109" s="865"/>
      <c r="J109" s="865"/>
      <c r="K109" s="865"/>
    </row>
    <row r="110" spans="1:11" ht="12.75">
      <c r="A110" s="865"/>
      <c r="B110" s="865"/>
      <c r="C110" s="865"/>
      <c r="D110" s="865"/>
      <c r="E110" s="865"/>
      <c r="F110" s="865"/>
      <c r="G110" s="865"/>
      <c r="H110" s="865"/>
      <c r="I110" s="865"/>
      <c r="J110" s="865"/>
      <c r="K110" s="865"/>
    </row>
    <row r="111" spans="1:11" ht="12.75">
      <c r="A111" s="865"/>
      <c r="B111" s="865"/>
      <c r="C111" s="865"/>
      <c r="D111" s="865"/>
      <c r="E111" s="865"/>
      <c r="F111" s="865"/>
      <c r="G111" s="865"/>
      <c r="H111" s="865"/>
      <c r="I111" s="865"/>
      <c r="J111" s="865"/>
      <c r="K111" s="865"/>
    </row>
    <row r="112" spans="1:11" ht="12.75">
      <c r="A112" s="865"/>
      <c r="B112" s="865"/>
      <c r="C112" s="865"/>
      <c r="D112" s="865"/>
      <c r="E112" s="865"/>
      <c r="F112" s="865"/>
      <c r="G112" s="865"/>
      <c r="H112" s="865"/>
      <c r="I112" s="865"/>
      <c r="J112" s="865"/>
      <c r="K112" s="865"/>
    </row>
    <row r="113" spans="1:11" ht="12.75">
      <c r="A113" s="865"/>
      <c r="B113" s="865"/>
      <c r="C113" s="865"/>
      <c r="D113" s="865"/>
      <c r="E113" s="865"/>
      <c r="F113" s="865"/>
      <c r="G113" s="865"/>
      <c r="H113" s="865"/>
      <c r="I113" s="865"/>
      <c r="J113" s="865"/>
      <c r="K113" s="865"/>
    </row>
    <row r="114" spans="1:11" ht="12.75">
      <c r="A114" s="865"/>
      <c r="B114" s="865"/>
      <c r="C114" s="865"/>
      <c r="D114" s="865"/>
      <c r="E114" s="865"/>
      <c r="F114" s="865"/>
      <c r="G114" s="865"/>
      <c r="H114" s="865"/>
      <c r="I114" s="865"/>
      <c r="J114" s="865"/>
      <c r="K114" s="865"/>
    </row>
    <row r="115" spans="1:11" ht="12.75">
      <c r="A115" s="865"/>
      <c r="B115" s="865"/>
      <c r="C115" s="865"/>
      <c r="D115" s="865"/>
      <c r="E115" s="865"/>
      <c r="F115" s="865"/>
      <c r="G115" s="865"/>
      <c r="H115" s="865"/>
      <c r="I115" s="865"/>
      <c r="J115" s="865"/>
      <c r="K115" s="865"/>
    </row>
    <row r="116" spans="1:11" ht="12.75">
      <c r="A116" s="865"/>
      <c r="B116" s="865"/>
      <c r="C116" s="865"/>
      <c r="D116" s="865"/>
      <c r="E116" s="865"/>
      <c r="F116" s="865"/>
      <c r="G116" s="865"/>
      <c r="H116" s="865"/>
      <c r="I116" s="865"/>
      <c r="J116" s="865"/>
      <c r="K116" s="865"/>
    </row>
    <row r="117" spans="1:11" ht="12.75">
      <c r="A117" s="865"/>
      <c r="B117" s="865"/>
      <c r="C117" s="865"/>
      <c r="D117" s="865"/>
      <c r="E117" s="865"/>
      <c r="F117" s="865"/>
      <c r="G117" s="865"/>
      <c r="H117" s="865"/>
      <c r="I117" s="865"/>
      <c r="J117" s="865"/>
      <c r="K117" s="865"/>
    </row>
    <row r="118" spans="1:11" ht="12.75">
      <c r="A118" s="865"/>
      <c r="B118" s="865"/>
      <c r="C118" s="865"/>
      <c r="D118" s="865"/>
      <c r="E118" s="865"/>
      <c r="F118" s="865"/>
      <c r="G118" s="865"/>
      <c r="H118" s="865"/>
      <c r="I118" s="865"/>
      <c r="J118" s="865"/>
      <c r="K118" s="865"/>
    </row>
    <row r="119" spans="1:11" ht="12.75">
      <c r="A119" s="865"/>
      <c r="B119" s="865"/>
      <c r="C119" s="865"/>
      <c r="D119" s="865"/>
      <c r="E119" s="865"/>
      <c r="F119" s="865"/>
      <c r="G119" s="865"/>
      <c r="H119" s="865"/>
      <c r="I119" s="865"/>
      <c r="J119" s="865"/>
      <c r="K119" s="865"/>
    </row>
    <row r="120" spans="1:11" ht="12.75">
      <c r="A120" s="865"/>
      <c r="B120" s="865"/>
      <c r="C120" s="865"/>
      <c r="D120" s="865"/>
      <c r="E120" s="865"/>
      <c r="F120" s="865"/>
      <c r="G120" s="865"/>
      <c r="H120" s="865"/>
      <c r="I120" s="865"/>
      <c r="J120" s="865"/>
      <c r="K120" s="865"/>
    </row>
    <row r="121" spans="1:11" ht="12.75">
      <c r="A121" s="865"/>
      <c r="B121" s="865"/>
      <c r="C121" s="865"/>
      <c r="D121" s="865"/>
      <c r="E121" s="865"/>
      <c r="F121" s="865"/>
      <c r="G121" s="865"/>
      <c r="H121" s="865"/>
      <c r="I121" s="865"/>
      <c r="J121" s="865"/>
      <c r="K121" s="865"/>
    </row>
    <row r="122" spans="1:11" ht="12.75">
      <c r="A122" s="865"/>
      <c r="B122" s="865"/>
      <c r="C122" s="865"/>
      <c r="D122" s="865"/>
      <c r="E122" s="865"/>
      <c r="F122" s="865"/>
      <c r="G122" s="865"/>
      <c r="H122" s="865"/>
      <c r="I122" s="865"/>
      <c r="J122" s="865"/>
      <c r="K122" s="865"/>
    </row>
    <row r="123" spans="1:11" ht="12.75">
      <c r="A123" s="865"/>
      <c r="B123" s="865"/>
      <c r="C123" s="865"/>
      <c r="D123" s="865"/>
      <c r="E123" s="865"/>
      <c r="F123" s="865"/>
      <c r="G123" s="865"/>
      <c r="H123" s="865"/>
      <c r="I123" s="865"/>
      <c r="J123" s="865"/>
      <c r="K123" s="865"/>
    </row>
    <row r="124" spans="1:11" ht="12.75">
      <c r="A124" s="865"/>
      <c r="B124" s="865"/>
      <c r="C124" s="865"/>
      <c r="D124" s="865"/>
      <c r="E124" s="865"/>
      <c r="F124" s="865"/>
      <c r="G124" s="865"/>
      <c r="H124" s="865"/>
      <c r="I124" s="865"/>
      <c r="J124" s="865"/>
      <c r="K124" s="865"/>
    </row>
    <row r="125" spans="1:11" ht="12.75">
      <c r="A125" s="865"/>
      <c r="B125" s="865"/>
      <c r="C125" s="865"/>
      <c r="D125" s="865"/>
      <c r="E125" s="865"/>
      <c r="F125" s="865"/>
      <c r="G125" s="865"/>
      <c r="H125" s="865"/>
      <c r="I125" s="865"/>
      <c r="J125" s="865"/>
      <c r="K125" s="865"/>
    </row>
    <row r="126" spans="1:11" ht="12.75">
      <c r="A126" s="865"/>
      <c r="B126" s="865"/>
      <c r="C126" s="865"/>
      <c r="D126" s="865"/>
      <c r="E126" s="865"/>
      <c r="F126" s="865"/>
      <c r="G126" s="865"/>
      <c r="H126" s="865"/>
      <c r="I126" s="865"/>
      <c r="J126" s="865"/>
      <c r="K126" s="865"/>
    </row>
    <row r="127" spans="1:11" ht="12.75">
      <c r="A127" s="865"/>
      <c r="B127" s="865"/>
      <c r="C127" s="865"/>
      <c r="D127" s="865"/>
      <c r="E127" s="865"/>
      <c r="F127" s="865"/>
      <c r="G127" s="865"/>
      <c r="H127" s="865"/>
      <c r="I127" s="865"/>
      <c r="J127" s="865"/>
      <c r="K127" s="865"/>
    </row>
    <row r="128" spans="1:11" ht="12.75">
      <c r="A128" s="865"/>
      <c r="B128" s="865"/>
      <c r="C128" s="865"/>
      <c r="D128" s="865"/>
      <c r="E128" s="865"/>
      <c r="F128" s="865"/>
      <c r="G128" s="865"/>
      <c r="H128" s="865"/>
      <c r="I128" s="865"/>
      <c r="J128" s="865"/>
      <c r="K128" s="865"/>
    </row>
    <row r="129" spans="1:11" ht="12.75">
      <c r="A129" s="865"/>
      <c r="B129" s="865"/>
      <c r="C129" s="865"/>
      <c r="D129" s="865"/>
      <c r="E129" s="865"/>
      <c r="F129" s="865"/>
      <c r="G129" s="865"/>
      <c r="H129" s="865"/>
      <c r="I129" s="865"/>
      <c r="J129" s="865"/>
      <c r="K129" s="865"/>
    </row>
    <row r="130" spans="1:11" ht="12.75">
      <c r="A130" s="865"/>
      <c r="B130" s="865"/>
      <c r="C130" s="865"/>
      <c r="D130" s="865"/>
      <c r="E130" s="865"/>
      <c r="F130" s="865"/>
      <c r="G130" s="865"/>
      <c r="H130" s="865"/>
      <c r="I130" s="865"/>
      <c r="J130" s="865"/>
      <c r="K130" s="865"/>
    </row>
    <row r="131" spans="1:11" ht="12.75">
      <c r="A131" s="865"/>
      <c r="B131" s="865"/>
      <c r="C131" s="865"/>
      <c r="D131" s="865"/>
      <c r="E131" s="865"/>
      <c r="F131" s="865"/>
      <c r="G131" s="865"/>
      <c r="H131" s="865"/>
      <c r="I131" s="865"/>
      <c r="J131" s="865"/>
      <c r="K131" s="865"/>
    </row>
    <row r="132" spans="1:11" ht="12.75">
      <c r="A132" s="865"/>
      <c r="B132" s="865"/>
      <c r="C132" s="865"/>
      <c r="D132" s="865"/>
      <c r="E132" s="865"/>
      <c r="F132" s="865"/>
      <c r="G132" s="865"/>
      <c r="H132" s="865"/>
      <c r="I132" s="865"/>
      <c r="J132" s="865"/>
      <c r="K132" s="865"/>
    </row>
    <row r="133" spans="1:11" ht="12.75">
      <c r="A133" s="865"/>
      <c r="B133" s="865"/>
      <c r="C133" s="865"/>
      <c r="D133" s="865"/>
      <c r="E133" s="865"/>
      <c r="F133" s="865"/>
      <c r="G133" s="865"/>
      <c r="H133" s="865"/>
      <c r="I133" s="865"/>
      <c r="J133" s="865"/>
      <c r="K133" s="865"/>
    </row>
    <row r="134" spans="1:11" ht="12.75">
      <c r="A134" s="865"/>
      <c r="B134" s="865"/>
      <c r="C134" s="865"/>
      <c r="D134" s="865"/>
      <c r="E134" s="865"/>
      <c r="F134" s="865"/>
      <c r="G134" s="865"/>
      <c r="H134" s="865"/>
      <c r="I134" s="865"/>
      <c r="J134" s="865"/>
      <c r="K134" s="865"/>
    </row>
    <row r="135" spans="1:11" ht="12.75">
      <c r="A135" s="865"/>
      <c r="B135" s="865"/>
      <c r="C135" s="865"/>
      <c r="D135" s="865"/>
      <c r="E135" s="865"/>
      <c r="F135" s="865"/>
      <c r="G135" s="865"/>
      <c r="H135" s="865"/>
      <c r="I135" s="865"/>
      <c r="J135" s="865"/>
      <c r="K135" s="865"/>
    </row>
    <row r="136" spans="1:11" ht="12.75">
      <c r="A136" s="865"/>
      <c r="B136" s="865"/>
      <c r="C136" s="865"/>
      <c r="D136" s="865"/>
      <c r="E136" s="865"/>
      <c r="F136" s="865"/>
      <c r="G136" s="865"/>
      <c r="H136" s="865"/>
      <c r="I136" s="865"/>
      <c r="J136" s="865"/>
      <c r="K136" s="865"/>
    </row>
    <row r="137" spans="1:11" ht="12.75">
      <c r="A137" s="865"/>
      <c r="B137" s="865"/>
      <c r="C137" s="865"/>
      <c r="D137" s="865"/>
      <c r="E137" s="865"/>
      <c r="F137" s="865"/>
      <c r="G137" s="865"/>
      <c r="H137" s="865"/>
      <c r="I137" s="865"/>
      <c r="J137" s="865"/>
      <c r="K137" s="865"/>
    </row>
    <row r="138" spans="1:11" ht="12.75">
      <c r="A138" s="865"/>
      <c r="B138" s="865"/>
      <c r="C138" s="865"/>
      <c r="D138" s="865"/>
      <c r="E138" s="865"/>
      <c r="F138" s="865"/>
      <c r="G138" s="865"/>
      <c r="H138" s="865"/>
      <c r="I138" s="865"/>
      <c r="J138" s="865"/>
      <c r="K138" s="865"/>
    </row>
    <row r="139" spans="1:11" ht="12.75">
      <c r="A139" s="865"/>
      <c r="B139" s="865"/>
      <c r="C139" s="865"/>
      <c r="D139" s="865"/>
      <c r="E139" s="865"/>
      <c r="F139" s="865"/>
      <c r="G139" s="865"/>
      <c r="H139" s="865"/>
      <c r="I139" s="865"/>
      <c r="J139" s="865"/>
      <c r="K139" s="865"/>
    </row>
    <row r="140" spans="1:11" ht="12.75">
      <c r="A140" s="865"/>
      <c r="B140" s="865"/>
      <c r="C140" s="865"/>
      <c r="D140" s="865"/>
      <c r="E140" s="865"/>
      <c r="F140" s="865"/>
      <c r="G140" s="865"/>
      <c r="H140" s="865"/>
      <c r="I140" s="865"/>
      <c r="J140" s="865"/>
      <c r="K140" s="865"/>
    </row>
    <row r="141" spans="1:11" ht="12.75">
      <c r="A141" s="865"/>
      <c r="B141" s="865"/>
      <c r="C141" s="865"/>
      <c r="D141" s="865"/>
      <c r="E141" s="865"/>
      <c r="F141" s="865"/>
      <c r="G141" s="865"/>
      <c r="H141" s="865"/>
      <c r="I141" s="865"/>
      <c r="J141" s="865"/>
      <c r="K141" s="865"/>
    </row>
    <row r="142" spans="1:11" ht="12.75">
      <c r="A142" s="865"/>
      <c r="B142" s="865"/>
      <c r="C142" s="865"/>
      <c r="D142" s="865"/>
      <c r="E142" s="865"/>
      <c r="F142" s="865"/>
      <c r="G142" s="865"/>
      <c r="H142" s="865"/>
      <c r="I142" s="865"/>
      <c r="J142" s="865"/>
      <c r="K142" s="865"/>
    </row>
    <row r="143" spans="1:11" ht="12.75">
      <c r="A143" s="865"/>
      <c r="B143" s="865"/>
      <c r="C143" s="865"/>
      <c r="D143" s="865"/>
      <c r="E143" s="865"/>
      <c r="F143" s="865"/>
      <c r="G143" s="865"/>
      <c r="H143" s="865"/>
      <c r="I143" s="865"/>
      <c r="J143" s="865"/>
      <c r="K143" s="865"/>
    </row>
    <row r="144" spans="1:11" ht="12.75">
      <c r="A144" s="865"/>
      <c r="B144" s="865"/>
      <c r="C144" s="865"/>
      <c r="D144" s="865"/>
      <c r="E144" s="865"/>
      <c r="F144" s="865"/>
      <c r="G144" s="865"/>
      <c r="H144" s="865"/>
      <c r="I144" s="865"/>
      <c r="J144" s="865"/>
      <c r="K144" s="865"/>
    </row>
  </sheetData>
  <mergeCells count="69">
    <mergeCell ref="A1:K1"/>
    <mergeCell ref="B2:G2"/>
    <mergeCell ref="H2:K2"/>
    <mergeCell ref="C3:D3"/>
    <mergeCell ref="I3:J3"/>
    <mergeCell ref="C4:D4"/>
    <mergeCell ref="I4:J4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A25:K25"/>
    <mergeCell ref="A26:I26"/>
    <mergeCell ref="J26:K27"/>
    <mergeCell ref="B27:C28"/>
    <mergeCell ref="D27:I27"/>
    <mergeCell ref="D28:K28"/>
    <mergeCell ref="A29:K29"/>
    <mergeCell ref="C30:D30"/>
    <mergeCell ref="I30:J30"/>
    <mergeCell ref="C31:D31"/>
    <mergeCell ref="I31:J31"/>
    <mergeCell ref="B32:E32"/>
    <mergeCell ref="F32:K32"/>
    <mergeCell ref="B33:F33"/>
    <mergeCell ref="I33:J33"/>
    <mergeCell ref="A34:K34"/>
    <mergeCell ref="A35:K35"/>
    <mergeCell ref="A36:I36"/>
    <mergeCell ref="J36:K37"/>
    <mergeCell ref="B37:C38"/>
    <mergeCell ref="D37:I37"/>
    <mergeCell ref="D38:K3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0"/>
  <sheetViews>
    <sheetView showGridLines="0" tabSelected="1" workbookViewId="0" topLeftCell="A1">
      <selection activeCell="A1" sqref="A1:K160"/>
    </sheetView>
  </sheetViews>
  <sheetFormatPr defaultColWidth="9.00390625" defaultRowHeight="12.75"/>
  <cols>
    <col min="1" max="1" width="2.125" style="863" customWidth="1"/>
    <col min="2" max="2" width="8.75390625" style="863" customWidth="1"/>
    <col min="3" max="3" width="9.875" style="863" customWidth="1"/>
    <col min="4" max="4" width="1.00390625" style="863" customWidth="1"/>
    <col min="5" max="5" width="10.875" style="863" customWidth="1"/>
    <col min="6" max="6" width="54.625" style="863" customWidth="1"/>
    <col min="7" max="8" width="22.875" style="863" customWidth="1"/>
    <col min="9" max="9" width="9.875" style="863" customWidth="1"/>
    <col min="10" max="10" width="13.00390625" style="863" customWidth="1"/>
    <col min="11" max="11" width="1.00390625" style="863" customWidth="1"/>
    <col min="12" max="16384" width="8.00390625" style="863" customWidth="1"/>
  </cols>
  <sheetData>
    <row r="1" spans="1:11" ht="46.5" customHeight="1">
      <c r="A1" s="864"/>
      <c r="B1" s="864"/>
      <c r="C1" s="864"/>
      <c r="D1" s="864"/>
      <c r="E1" s="864"/>
      <c r="F1" s="864"/>
      <c r="G1" s="864"/>
      <c r="H1" s="864"/>
      <c r="I1" s="864"/>
      <c r="J1" s="864"/>
      <c r="K1" s="864"/>
    </row>
    <row r="2" spans="1:11" ht="34.5" customHeight="1">
      <c r="A2" s="865"/>
      <c r="B2" s="866" t="s">
        <v>609</v>
      </c>
      <c r="C2" s="866"/>
      <c r="D2" s="866"/>
      <c r="E2" s="866"/>
      <c r="F2" s="866"/>
      <c r="G2" s="866"/>
      <c r="H2" s="864"/>
      <c r="I2" s="864"/>
      <c r="J2" s="864"/>
      <c r="K2" s="864"/>
    </row>
    <row r="3" spans="1:11" ht="16.5" customHeight="1">
      <c r="A3" s="865"/>
      <c r="B3" s="867" t="s">
        <v>310</v>
      </c>
      <c r="C3" s="868" t="s">
        <v>311</v>
      </c>
      <c r="D3" s="868"/>
      <c r="E3" s="867" t="s">
        <v>392</v>
      </c>
      <c r="F3" s="867" t="s">
        <v>541</v>
      </c>
      <c r="G3" s="867" t="s">
        <v>542</v>
      </c>
      <c r="H3" s="867" t="s">
        <v>543</v>
      </c>
      <c r="I3" s="868" t="s">
        <v>544</v>
      </c>
      <c r="J3" s="868"/>
      <c r="K3" s="865"/>
    </row>
    <row r="4" spans="1:11" ht="16.5" customHeight="1">
      <c r="A4" s="865"/>
      <c r="B4" s="869" t="s">
        <v>455</v>
      </c>
      <c r="C4" s="870"/>
      <c r="D4" s="870"/>
      <c r="E4" s="869"/>
      <c r="F4" s="871" t="s">
        <v>545</v>
      </c>
      <c r="G4" s="872" t="s">
        <v>546</v>
      </c>
      <c r="H4" s="872" t="s">
        <v>547</v>
      </c>
      <c r="I4" s="873" t="s">
        <v>548</v>
      </c>
      <c r="J4" s="873"/>
      <c r="K4" s="865"/>
    </row>
    <row r="5" spans="1:11" ht="16.5" customHeight="1">
      <c r="A5" s="865"/>
      <c r="B5" s="874"/>
      <c r="C5" s="875" t="s">
        <v>456</v>
      </c>
      <c r="D5" s="875"/>
      <c r="E5" s="876"/>
      <c r="F5" s="877" t="s">
        <v>549</v>
      </c>
      <c r="G5" s="878" t="s">
        <v>546</v>
      </c>
      <c r="H5" s="878" t="s">
        <v>547</v>
      </c>
      <c r="I5" s="879" t="s">
        <v>548</v>
      </c>
      <c r="J5" s="879"/>
      <c r="K5" s="865"/>
    </row>
    <row r="6" spans="1:11" ht="16.5" customHeight="1">
      <c r="A6" s="865"/>
      <c r="B6" s="880"/>
      <c r="C6" s="881"/>
      <c r="D6" s="881"/>
      <c r="E6" s="882" t="s">
        <v>463</v>
      </c>
      <c r="F6" s="877" t="s">
        <v>432</v>
      </c>
      <c r="G6" s="878" t="s">
        <v>551</v>
      </c>
      <c r="H6" s="878" t="s">
        <v>552</v>
      </c>
      <c r="I6" s="879" t="s">
        <v>552</v>
      </c>
      <c r="J6" s="879"/>
      <c r="K6" s="865"/>
    </row>
    <row r="7" spans="1:11" ht="16.5" customHeight="1">
      <c r="A7" s="865"/>
      <c r="B7" s="880"/>
      <c r="C7" s="881"/>
      <c r="D7" s="881"/>
      <c r="E7" s="882" t="s">
        <v>462</v>
      </c>
      <c r="F7" s="877" t="s">
        <v>432</v>
      </c>
      <c r="G7" s="878" t="s">
        <v>551</v>
      </c>
      <c r="H7" s="878" t="s">
        <v>554</v>
      </c>
      <c r="I7" s="879" t="s">
        <v>554</v>
      </c>
      <c r="J7" s="879"/>
      <c r="K7" s="865"/>
    </row>
    <row r="8" spans="1:11" ht="16.5" customHeight="1">
      <c r="A8" s="865"/>
      <c r="B8" s="880"/>
      <c r="C8" s="881"/>
      <c r="D8" s="881"/>
      <c r="E8" s="882" t="s">
        <v>461</v>
      </c>
      <c r="F8" s="877" t="s">
        <v>432</v>
      </c>
      <c r="G8" s="878" t="s">
        <v>551</v>
      </c>
      <c r="H8" s="878" t="s">
        <v>555</v>
      </c>
      <c r="I8" s="879" t="s">
        <v>555</v>
      </c>
      <c r="J8" s="879"/>
      <c r="K8" s="865"/>
    </row>
    <row r="9" spans="1:11" ht="16.5" customHeight="1">
      <c r="A9" s="865"/>
      <c r="B9" s="869" t="s">
        <v>480</v>
      </c>
      <c r="C9" s="870"/>
      <c r="D9" s="870"/>
      <c r="E9" s="869"/>
      <c r="F9" s="871" t="s">
        <v>610</v>
      </c>
      <c r="G9" s="872" t="s">
        <v>611</v>
      </c>
      <c r="H9" s="872" t="s">
        <v>612</v>
      </c>
      <c r="I9" s="873" t="s">
        <v>613</v>
      </c>
      <c r="J9" s="873"/>
      <c r="K9" s="865"/>
    </row>
    <row r="10" spans="1:11" ht="16.5" customHeight="1">
      <c r="A10" s="865"/>
      <c r="B10" s="874"/>
      <c r="C10" s="875" t="s">
        <v>479</v>
      </c>
      <c r="D10" s="875"/>
      <c r="E10" s="876"/>
      <c r="F10" s="877" t="s">
        <v>614</v>
      </c>
      <c r="G10" s="878" t="s">
        <v>615</v>
      </c>
      <c r="H10" s="878" t="s">
        <v>612</v>
      </c>
      <c r="I10" s="879" t="s">
        <v>616</v>
      </c>
      <c r="J10" s="879"/>
      <c r="K10" s="865"/>
    </row>
    <row r="11" spans="1:11" ht="16.5" customHeight="1">
      <c r="A11" s="865"/>
      <c r="B11" s="880"/>
      <c r="C11" s="881"/>
      <c r="D11" s="881"/>
      <c r="E11" s="882" t="s">
        <v>481</v>
      </c>
      <c r="F11" s="877" t="s">
        <v>421</v>
      </c>
      <c r="G11" s="878" t="s">
        <v>617</v>
      </c>
      <c r="H11" s="878" t="s">
        <v>612</v>
      </c>
      <c r="I11" s="879" t="s">
        <v>618</v>
      </c>
      <c r="J11" s="879"/>
      <c r="K11" s="865"/>
    </row>
    <row r="12" spans="1:11" ht="16.5" customHeight="1">
      <c r="A12" s="865"/>
      <c r="B12" s="869" t="s">
        <v>476</v>
      </c>
      <c r="C12" s="870"/>
      <c r="D12" s="870"/>
      <c r="E12" s="869"/>
      <c r="F12" s="871" t="s">
        <v>619</v>
      </c>
      <c r="G12" s="872" t="s">
        <v>620</v>
      </c>
      <c r="H12" s="872" t="s">
        <v>621</v>
      </c>
      <c r="I12" s="873" t="s">
        <v>622</v>
      </c>
      <c r="J12" s="873"/>
      <c r="K12" s="865"/>
    </row>
    <row r="13" spans="1:11" ht="16.5" customHeight="1">
      <c r="A13" s="865"/>
      <c r="B13" s="874"/>
      <c r="C13" s="875" t="s">
        <v>477</v>
      </c>
      <c r="D13" s="875"/>
      <c r="E13" s="876"/>
      <c r="F13" s="877" t="s">
        <v>623</v>
      </c>
      <c r="G13" s="878" t="s">
        <v>624</v>
      </c>
      <c r="H13" s="878" t="s">
        <v>621</v>
      </c>
      <c r="I13" s="879" t="s">
        <v>625</v>
      </c>
      <c r="J13" s="879"/>
      <c r="K13" s="865"/>
    </row>
    <row r="14" spans="1:11" ht="16.5" customHeight="1">
      <c r="A14" s="865"/>
      <c r="B14" s="880"/>
      <c r="C14" s="881"/>
      <c r="D14" s="881"/>
      <c r="E14" s="882" t="s">
        <v>478</v>
      </c>
      <c r="F14" s="877" t="s">
        <v>422</v>
      </c>
      <c r="G14" s="878" t="s">
        <v>624</v>
      </c>
      <c r="H14" s="878" t="s">
        <v>621</v>
      </c>
      <c r="I14" s="879" t="s">
        <v>625</v>
      </c>
      <c r="J14" s="879"/>
      <c r="K14" s="865"/>
    </row>
    <row r="15" spans="1:11" ht="16.5" customHeight="1">
      <c r="A15" s="865"/>
      <c r="B15" s="869" t="s">
        <v>466</v>
      </c>
      <c r="C15" s="870"/>
      <c r="D15" s="870"/>
      <c r="E15" s="869"/>
      <c r="F15" s="871" t="s">
        <v>434</v>
      </c>
      <c r="G15" s="872" t="s">
        <v>626</v>
      </c>
      <c r="H15" s="872" t="s">
        <v>627</v>
      </c>
      <c r="I15" s="873" t="s">
        <v>628</v>
      </c>
      <c r="J15" s="873"/>
      <c r="K15" s="865"/>
    </row>
    <row r="16" spans="1:11" ht="16.5" customHeight="1">
      <c r="A16" s="865"/>
      <c r="B16" s="874"/>
      <c r="C16" s="875" t="s">
        <v>467</v>
      </c>
      <c r="D16" s="875"/>
      <c r="E16" s="876"/>
      <c r="F16" s="877" t="s">
        <v>585</v>
      </c>
      <c r="G16" s="878" t="s">
        <v>586</v>
      </c>
      <c r="H16" s="878" t="s">
        <v>627</v>
      </c>
      <c r="I16" s="879" t="s">
        <v>629</v>
      </c>
      <c r="J16" s="879"/>
      <c r="K16" s="865"/>
    </row>
    <row r="17" spans="1:11" ht="16.5" customHeight="1">
      <c r="A17" s="865"/>
      <c r="B17" s="880"/>
      <c r="C17" s="881"/>
      <c r="D17" s="881"/>
      <c r="E17" s="882" t="s">
        <v>10</v>
      </c>
      <c r="F17" s="877" t="s">
        <v>419</v>
      </c>
      <c r="G17" s="878" t="s">
        <v>630</v>
      </c>
      <c r="H17" s="878" t="s">
        <v>627</v>
      </c>
      <c r="I17" s="879" t="s">
        <v>631</v>
      </c>
      <c r="J17" s="879"/>
      <c r="K17" s="865"/>
    </row>
    <row r="18" spans="1:11" ht="16.5" customHeight="1">
      <c r="A18" s="865"/>
      <c r="B18" s="869" t="s">
        <v>632</v>
      </c>
      <c r="C18" s="870"/>
      <c r="D18" s="870"/>
      <c r="E18" s="869"/>
      <c r="F18" s="871" t="s">
        <v>633</v>
      </c>
      <c r="G18" s="872" t="s">
        <v>634</v>
      </c>
      <c r="H18" s="872" t="s">
        <v>635</v>
      </c>
      <c r="I18" s="873" t="s">
        <v>636</v>
      </c>
      <c r="J18" s="873"/>
      <c r="K18" s="865"/>
    </row>
    <row r="19" spans="1:11" ht="16.5" customHeight="1">
      <c r="A19" s="865"/>
      <c r="B19" s="874"/>
      <c r="C19" s="875" t="s">
        <v>473</v>
      </c>
      <c r="D19" s="875"/>
      <c r="E19" s="876"/>
      <c r="F19" s="877" t="s">
        <v>637</v>
      </c>
      <c r="G19" s="878" t="s">
        <v>634</v>
      </c>
      <c r="H19" s="878" t="s">
        <v>635</v>
      </c>
      <c r="I19" s="879" t="s">
        <v>636</v>
      </c>
      <c r="J19" s="879"/>
      <c r="K19" s="865"/>
    </row>
    <row r="20" spans="1:11" ht="16.5" customHeight="1">
      <c r="A20" s="865"/>
      <c r="B20" s="880"/>
      <c r="C20" s="881"/>
      <c r="D20" s="881"/>
      <c r="E20" s="882" t="s">
        <v>474</v>
      </c>
      <c r="F20" s="877" t="s">
        <v>638</v>
      </c>
      <c r="G20" s="878" t="s">
        <v>634</v>
      </c>
      <c r="H20" s="878" t="s">
        <v>635</v>
      </c>
      <c r="I20" s="879" t="s">
        <v>636</v>
      </c>
      <c r="J20" s="879"/>
      <c r="K20" s="865"/>
    </row>
    <row r="21" spans="1:11" ht="16.5" customHeight="1">
      <c r="A21" s="865"/>
      <c r="B21" s="869" t="s">
        <v>89</v>
      </c>
      <c r="C21" s="870"/>
      <c r="D21" s="870"/>
      <c r="E21" s="869"/>
      <c r="F21" s="871" t="s">
        <v>430</v>
      </c>
      <c r="G21" s="872" t="s">
        <v>639</v>
      </c>
      <c r="H21" s="872" t="s">
        <v>590</v>
      </c>
      <c r="I21" s="873" t="s">
        <v>640</v>
      </c>
      <c r="J21" s="873"/>
      <c r="K21" s="865"/>
    </row>
    <row r="22" spans="1:11" ht="16.5" customHeight="1">
      <c r="A22" s="865"/>
      <c r="B22" s="874"/>
      <c r="C22" s="875" t="s">
        <v>353</v>
      </c>
      <c r="D22" s="875"/>
      <c r="E22" s="876"/>
      <c r="F22" s="877" t="s">
        <v>431</v>
      </c>
      <c r="G22" s="878" t="s">
        <v>641</v>
      </c>
      <c r="H22" s="878" t="s">
        <v>590</v>
      </c>
      <c r="I22" s="879" t="s">
        <v>642</v>
      </c>
      <c r="J22" s="879"/>
      <c r="K22" s="865"/>
    </row>
    <row r="23" spans="1:11" ht="16.5" customHeight="1">
      <c r="A23" s="865"/>
      <c r="B23" s="880"/>
      <c r="C23" s="881"/>
      <c r="D23" s="881"/>
      <c r="E23" s="882" t="s">
        <v>469</v>
      </c>
      <c r="F23" s="877" t="s">
        <v>419</v>
      </c>
      <c r="G23" s="878" t="s">
        <v>643</v>
      </c>
      <c r="H23" s="878" t="s">
        <v>644</v>
      </c>
      <c r="I23" s="879" t="s">
        <v>551</v>
      </c>
      <c r="J23" s="879"/>
      <c r="K23" s="865"/>
    </row>
    <row r="24" spans="1:11" ht="16.5" customHeight="1">
      <c r="A24" s="865"/>
      <c r="B24" s="880"/>
      <c r="C24" s="881"/>
      <c r="D24" s="881"/>
      <c r="E24" s="882" t="s">
        <v>470</v>
      </c>
      <c r="F24" s="877" t="s">
        <v>421</v>
      </c>
      <c r="G24" s="878" t="s">
        <v>645</v>
      </c>
      <c r="H24" s="878" t="s">
        <v>646</v>
      </c>
      <c r="I24" s="879" t="s">
        <v>647</v>
      </c>
      <c r="J24" s="879"/>
      <c r="K24" s="865"/>
    </row>
    <row r="25" spans="1:11" ht="16.5" customHeight="1">
      <c r="A25" s="865"/>
      <c r="B25" s="880"/>
      <c r="C25" s="881"/>
      <c r="D25" s="881"/>
      <c r="E25" s="882" t="s">
        <v>471</v>
      </c>
      <c r="F25" s="877" t="s">
        <v>648</v>
      </c>
      <c r="G25" s="878" t="s">
        <v>649</v>
      </c>
      <c r="H25" s="878" t="s">
        <v>650</v>
      </c>
      <c r="I25" s="879" t="s">
        <v>651</v>
      </c>
      <c r="J25" s="879"/>
      <c r="K25" s="865"/>
    </row>
    <row r="26" spans="1:11" ht="16.5" customHeight="1">
      <c r="A26" s="865"/>
      <c r="B26" s="880"/>
      <c r="C26" s="881"/>
      <c r="D26" s="881"/>
      <c r="E26" s="882" t="s">
        <v>472</v>
      </c>
      <c r="F26" s="877" t="s">
        <v>425</v>
      </c>
      <c r="G26" s="878" t="s">
        <v>652</v>
      </c>
      <c r="H26" s="878" t="s">
        <v>653</v>
      </c>
      <c r="I26" s="879" t="s">
        <v>551</v>
      </c>
      <c r="J26" s="879"/>
      <c r="K26" s="865"/>
    </row>
    <row r="27" spans="1:11" ht="16.5" customHeight="1">
      <c r="A27" s="865"/>
      <c r="B27" s="869" t="s">
        <v>534</v>
      </c>
      <c r="C27" s="870"/>
      <c r="D27" s="870"/>
      <c r="E27" s="869"/>
      <c r="F27" s="871" t="s">
        <v>654</v>
      </c>
      <c r="G27" s="872" t="s">
        <v>655</v>
      </c>
      <c r="H27" s="872" t="s">
        <v>576</v>
      </c>
      <c r="I27" s="873" t="s">
        <v>656</v>
      </c>
      <c r="J27" s="873"/>
      <c r="K27" s="865"/>
    </row>
    <row r="28" spans="1:11" ht="16.5" customHeight="1">
      <c r="A28" s="865"/>
      <c r="B28" s="874"/>
      <c r="C28" s="875" t="s">
        <v>535</v>
      </c>
      <c r="D28" s="875"/>
      <c r="E28" s="876"/>
      <c r="F28" s="877" t="s">
        <v>657</v>
      </c>
      <c r="G28" s="878" t="s">
        <v>658</v>
      </c>
      <c r="H28" s="878" t="s">
        <v>576</v>
      </c>
      <c r="I28" s="879" t="s">
        <v>659</v>
      </c>
      <c r="J28" s="879"/>
      <c r="K28" s="865"/>
    </row>
    <row r="29" spans="1:11" ht="16.5" customHeight="1">
      <c r="A29" s="865"/>
      <c r="B29" s="880"/>
      <c r="C29" s="881"/>
      <c r="D29" s="881"/>
      <c r="E29" s="882" t="s">
        <v>79</v>
      </c>
      <c r="F29" s="877" t="s">
        <v>416</v>
      </c>
      <c r="G29" s="878" t="s">
        <v>660</v>
      </c>
      <c r="H29" s="878" t="s">
        <v>576</v>
      </c>
      <c r="I29" s="879" t="s">
        <v>661</v>
      </c>
      <c r="J29" s="879"/>
      <c r="K29" s="865"/>
    </row>
    <row r="30" spans="1:11" ht="5.25" customHeight="1">
      <c r="A30" s="864"/>
      <c r="B30" s="864"/>
      <c r="C30" s="864"/>
      <c r="D30" s="864"/>
      <c r="E30" s="864"/>
      <c r="F30" s="864"/>
      <c r="G30" s="864"/>
      <c r="H30" s="864"/>
      <c r="I30" s="864"/>
      <c r="J30" s="883" t="s">
        <v>600</v>
      </c>
      <c r="K30" s="883"/>
    </row>
    <row r="31" spans="1:11" ht="5.25" customHeight="1">
      <c r="A31" s="865"/>
      <c r="B31" s="883" t="s">
        <v>601</v>
      </c>
      <c r="C31" s="883"/>
      <c r="D31" s="864"/>
      <c r="E31" s="864"/>
      <c r="F31" s="864"/>
      <c r="G31" s="864"/>
      <c r="H31" s="864"/>
      <c r="I31" s="864"/>
      <c r="J31" s="883"/>
      <c r="K31" s="883"/>
    </row>
    <row r="32" spans="1:11" ht="11.25" customHeight="1">
      <c r="A32" s="865"/>
      <c r="B32" s="883"/>
      <c r="C32" s="883"/>
      <c r="D32" s="864"/>
      <c r="E32" s="864"/>
      <c r="F32" s="864"/>
      <c r="G32" s="864"/>
      <c r="H32" s="864"/>
      <c r="I32" s="864"/>
      <c r="J32" s="864"/>
      <c r="K32" s="864"/>
    </row>
    <row r="33" spans="1:11" ht="63.75" customHeight="1">
      <c r="A33" s="864"/>
      <c r="B33" s="864"/>
      <c r="C33" s="864"/>
      <c r="D33" s="864"/>
      <c r="E33" s="864"/>
      <c r="F33" s="864"/>
      <c r="G33" s="864"/>
      <c r="H33" s="864"/>
      <c r="I33" s="864"/>
      <c r="J33" s="864"/>
      <c r="K33" s="864"/>
    </row>
    <row r="34" spans="1:11" ht="16.5" customHeight="1">
      <c r="A34" s="865"/>
      <c r="B34" s="869" t="s">
        <v>483</v>
      </c>
      <c r="C34" s="870"/>
      <c r="D34" s="870"/>
      <c r="E34" s="869"/>
      <c r="F34" s="871" t="s">
        <v>413</v>
      </c>
      <c r="G34" s="872" t="s">
        <v>662</v>
      </c>
      <c r="H34" s="872" t="s">
        <v>663</v>
      </c>
      <c r="I34" s="873" t="s">
        <v>664</v>
      </c>
      <c r="J34" s="873"/>
      <c r="K34" s="865"/>
    </row>
    <row r="35" spans="1:11" ht="19.5" customHeight="1">
      <c r="A35" s="865"/>
      <c r="B35" s="874"/>
      <c r="C35" s="875" t="s">
        <v>484</v>
      </c>
      <c r="D35" s="875"/>
      <c r="E35" s="876"/>
      <c r="F35" s="877" t="s">
        <v>414</v>
      </c>
      <c r="G35" s="878" t="s">
        <v>662</v>
      </c>
      <c r="H35" s="878" t="s">
        <v>663</v>
      </c>
      <c r="I35" s="879" t="s">
        <v>664</v>
      </c>
      <c r="J35" s="879"/>
      <c r="K35" s="865"/>
    </row>
    <row r="36" spans="1:11" ht="16.5" customHeight="1">
      <c r="A36" s="865"/>
      <c r="B36" s="880"/>
      <c r="C36" s="881"/>
      <c r="D36" s="881"/>
      <c r="E36" s="882" t="s">
        <v>77</v>
      </c>
      <c r="F36" s="877" t="s">
        <v>665</v>
      </c>
      <c r="G36" s="878" t="s">
        <v>666</v>
      </c>
      <c r="H36" s="878" t="s">
        <v>667</v>
      </c>
      <c r="I36" s="879" t="s">
        <v>551</v>
      </c>
      <c r="J36" s="879"/>
      <c r="K36" s="865"/>
    </row>
    <row r="37" spans="1:11" ht="16.5" customHeight="1">
      <c r="A37" s="865"/>
      <c r="B37" s="880"/>
      <c r="C37" s="881"/>
      <c r="D37" s="881"/>
      <c r="E37" s="882" t="s">
        <v>78</v>
      </c>
      <c r="F37" s="877" t="s">
        <v>668</v>
      </c>
      <c r="G37" s="878" t="s">
        <v>669</v>
      </c>
      <c r="H37" s="878" t="s">
        <v>670</v>
      </c>
      <c r="I37" s="879" t="s">
        <v>551</v>
      </c>
      <c r="J37" s="879"/>
      <c r="K37" s="865"/>
    </row>
    <row r="38" spans="1:11" ht="16.5" customHeight="1">
      <c r="A38" s="865"/>
      <c r="B38" s="880"/>
      <c r="C38" s="881"/>
      <c r="D38" s="881"/>
      <c r="E38" s="882" t="s">
        <v>129</v>
      </c>
      <c r="F38" s="877" t="s">
        <v>416</v>
      </c>
      <c r="G38" s="878" t="s">
        <v>671</v>
      </c>
      <c r="H38" s="878" t="s">
        <v>672</v>
      </c>
      <c r="I38" s="879" t="s">
        <v>673</v>
      </c>
      <c r="J38" s="879"/>
      <c r="K38" s="865"/>
    </row>
    <row r="39" spans="1:11" ht="16.5" customHeight="1">
      <c r="A39" s="865"/>
      <c r="B39" s="880"/>
      <c r="C39" s="881"/>
      <c r="D39" s="881"/>
      <c r="E39" s="882" t="s">
        <v>10</v>
      </c>
      <c r="F39" s="877" t="s">
        <v>419</v>
      </c>
      <c r="G39" s="878" t="s">
        <v>643</v>
      </c>
      <c r="H39" s="878" t="s">
        <v>674</v>
      </c>
      <c r="I39" s="879" t="s">
        <v>675</v>
      </c>
      <c r="J39" s="879"/>
      <c r="K39" s="865"/>
    </row>
    <row r="40" spans="1:11" ht="16.5" customHeight="1">
      <c r="A40" s="865"/>
      <c r="B40" s="880"/>
      <c r="C40" s="881"/>
      <c r="D40" s="881"/>
      <c r="E40" s="882" t="s">
        <v>481</v>
      </c>
      <c r="F40" s="877" t="s">
        <v>421</v>
      </c>
      <c r="G40" s="878" t="s">
        <v>676</v>
      </c>
      <c r="H40" s="878" t="s">
        <v>677</v>
      </c>
      <c r="I40" s="879" t="s">
        <v>678</v>
      </c>
      <c r="J40" s="879"/>
      <c r="K40" s="865"/>
    </row>
    <row r="41" spans="1:11" ht="16.5" customHeight="1">
      <c r="A41" s="865"/>
      <c r="B41" s="880"/>
      <c r="C41" s="881"/>
      <c r="D41" s="881"/>
      <c r="E41" s="882" t="s">
        <v>478</v>
      </c>
      <c r="F41" s="877" t="s">
        <v>422</v>
      </c>
      <c r="G41" s="878" t="s">
        <v>643</v>
      </c>
      <c r="H41" s="878" t="s">
        <v>644</v>
      </c>
      <c r="I41" s="879" t="s">
        <v>551</v>
      </c>
      <c r="J41" s="879"/>
      <c r="K41" s="865"/>
    </row>
    <row r="42" spans="1:11" ht="16.5" customHeight="1">
      <c r="A42" s="865"/>
      <c r="B42" s="880"/>
      <c r="C42" s="881"/>
      <c r="D42" s="881"/>
      <c r="E42" s="882" t="s">
        <v>485</v>
      </c>
      <c r="F42" s="877" t="s">
        <v>679</v>
      </c>
      <c r="G42" s="878" t="s">
        <v>680</v>
      </c>
      <c r="H42" s="878" t="s">
        <v>681</v>
      </c>
      <c r="I42" s="879" t="s">
        <v>551</v>
      </c>
      <c r="J42" s="879"/>
      <c r="K42" s="865"/>
    </row>
    <row r="43" spans="1:11" ht="16.5" customHeight="1">
      <c r="A43" s="865"/>
      <c r="B43" s="880"/>
      <c r="C43" s="881"/>
      <c r="D43" s="881"/>
      <c r="E43" s="882" t="s">
        <v>486</v>
      </c>
      <c r="F43" s="877" t="s">
        <v>425</v>
      </c>
      <c r="G43" s="878" t="s">
        <v>682</v>
      </c>
      <c r="H43" s="878" t="s">
        <v>683</v>
      </c>
      <c r="I43" s="879" t="s">
        <v>551</v>
      </c>
      <c r="J43" s="879"/>
      <c r="K43" s="865"/>
    </row>
    <row r="44" spans="1:11" ht="5.25" customHeight="1">
      <c r="A44" s="865"/>
      <c r="B44" s="884"/>
      <c r="C44" s="884"/>
      <c r="D44" s="884"/>
      <c r="E44" s="884"/>
      <c r="F44" s="864"/>
      <c r="G44" s="864"/>
      <c r="H44" s="864"/>
      <c r="I44" s="864"/>
      <c r="J44" s="864"/>
      <c r="K44" s="864"/>
    </row>
    <row r="45" spans="1:11" ht="16.5" customHeight="1">
      <c r="A45" s="865"/>
      <c r="B45" s="888" t="s">
        <v>604</v>
      </c>
      <c r="C45" s="888"/>
      <c r="D45" s="888"/>
      <c r="E45" s="888"/>
      <c r="F45" s="888"/>
      <c r="G45" s="886" t="s">
        <v>684</v>
      </c>
      <c r="H45" s="886" t="s">
        <v>606</v>
      </c>
      <c r="I45" s="887" t="s">
        <v>685</v>
      </c>
      <c r="J45" s="887"/>
      <c r="K45" s="865"/>
    </row>
    <row r="46" spans="1:11" ht="324.75" customHeight="1">
      <c r="A46" s="864"/>
      <c r="B46" s="864"/>
      <c r="C46" s="864"/>
      <c r="D46" s="864"/>
      <c r="E46" s="864"/>
      <c r="F46" s="864"/>
      <c r="G46" s="864"/>
      <c r="H46" s="864"/>
      <c r="I46" s="864"/>
      <c r="J46" s="864"/>
      <c r="K46" s="864"/>
    </row>
    <row r="47" spans="1:11" ht="5.25" customHeight="1">
      <c r="A47" s="864"/>
      <c r="B47" s="864"/>
      <c r="C47" s="864"/>
      <c r="D47" s="864"/>
      <c r="E47" s="864"/>
      <c r="F47" s="864"/>
      <c r="G47" s="864"/>
      <c r="H47" s="864"/>
      <c r="I47" s="864"/>
      <c r="J47" s="883" t="s">
        <v>608</v>
      </c>
      <c r="K47" s="883"/>
    </row>
    <row r="48" spans="1:11" ht="5.25" customHeight="1">
      <c r="A48" s="865"/>
      <c r="B48" s="883" t="s">
        <v>601</v>
      </c>
      <c r="C48" s="883"/>
      <c r="D48" s="864"/>
      <c r="E48" s="864"/>
      <c r="F48" s="864"/>
      <c r="G48" s="864"/>
      <c r="H48" s="864"/>
      <c r="I48" s="864"/>
      <c r="J48" s="883"/>
      <c r="K48" s="883"/>
    </row>
    <row r="49" spans="1:11" ht="11.25" customHeight="1">
      <c r="A49" s="865"/>
      <c r="B49" s="883"/>
      <c r="C49" s="883"/>
      <c r="D49" s="864"/>
      <c r="E49" s="864"/>
      <c r="F49" s="864"/>
      <c r="G49" s="864"/>
      <c r="H49" s="864"/>
      <c r="I49" s="864"/>
      <c r="J49" s="864"/>
      <c r="K49" s="864"/>
    </row>
    <row r="50" spans="1:11" ht="12.75">
      <c r="A50" s="865"/>
      <c r="B50" s="865"/>
      <c r="C50" s="865"/>
      <c r="D50" s="865"/>
      <c r="E50" s="865"/>
      <c r="F50" s="865"/>
      <c r="G50" s="865"/>
      <c r="H50" s="865"/>
      <c r="I50" s="865"/>
      <c r="J50" s="865"/>
      <c r="K50" s="865"/>
    </row>
    <row r="51" spans="1:11" ht="12.75">
      <c r="A51" s="865"/>
      <c r="B51" s="865"/>
      <c r="C51" s="865"/>
      <c r="D51" s="865"/>
      <c r="E51" s="865"/>
      <c r="F51" s="865"/>
      <c r="G51" s="865"/>
      <c r="H51" s="865"/>
      <c r="I51" s="865"/>
      <c r="J51" s="865"/>
      <c r="K51" s="865"/>
    </row>
    <row r="52" spans="1:11" ht="12.75">
      <c r="A52" s="865"/>
      <c r="B52" s="865"/>
      <c r="C52" s="865"/>
      <c r="D52" s="865"/>
      <c r="E52" s="865"/>
      <c r="F52" s="865"/>
      <c r="G52" s="865"/>
      <c r="H52" s="865"/>
      <c r="I52" s="865"/>
      <c r="J52" s="865"/>
      <c r="K52" s="865"/>
    </row>
    <row r="53" spans="1:11" ht="12.75">
      <c r="A53" s="865"/>
      <c r="B53" s="865"/>
      <c r="C53" s="865"/>
      <c r="D53" s="865"/>
      <c r="E53" s="865"/>
      <c r="F53" s="865"/>
      <c r="G53" s="865"/>
      <c r="H53" s="865"/>
      <c r="I53" s="865"/>
      <c r="J53" s="865"/>
      <c r="K53" s="865"/>
    </row>
    <row r="54" spans="1:11" ht="12.75">
      <c r="A54" s="865"/>
      <c r="B54" s="865"/>
      <c r="C54" s="865"/>
      <c r="D54" s="865"/>
      <c r="E54" s="865"/>
      <c r="F54" s="865"/>
      <c r="G54" s="865"/>
      <c r="H54" s="865"/>
      <c r="I54" s="865"/>
      <c r="J54" s="865"/>
      <c r="K54" s="865"/>
    </row>
    <row r="55" spans="1:11" ht="12.75">
      <c r="A55" s="865"/>
      <c r="B55" s="865"/>
      <c r="C55" s="865"/>
      <c r="D55" s="865"/>
      <c r="E55" s="865"/>
      <c r="F55" s="865"/>
      <c r="G55" s="865"/>
      <c r="H55" s="865"/>
      <c r="I55" s="865"/>
      <c r="J55" s="865"/>
      <c r="K55" s="865"/>
    </row>
    <row r="56" spans="1:11" ht="12.75">
      <c r="A56" s="865"/>
      <c r="B56" s="865"/>
      <c r="C56" s="865"/>
      <c r="D56" s="865"/>
      <c r="E56" s="865"/>
      <c r="F56" s="865"/>
      <c r="G56" s="865"/>
      <c r="H56" s="865"/>
      <c r="I56" s="865"/>
      <c r="J56" s="865"/>
      <c r="K56" s="865"/>
    </row>
    <row r="57" spans="1:11" ht="12.75">
      <c r="A57" s="865"/>
      <c r="B57" s="865"/>
      <c r="C57" s="865"/>
      <c r="D57" s="865"/>
      <c r="E57" s="865"/>
      <c r="F57" s="865"/>
      <c r="G57" s="865"/>
      <c r="H57" s="865"/>
      <c r="I57" s="865"/>
      <c r="J57" s="865"/>
      <c r="K57" s="865"/>
    </row>
    <row r="58" spans="1:11" ht="12.75">
      <c r="A58" s="865"/>
      <c r="B58" s="865"/>
      <c r="C58" s="865"/>
      <c r="D58" s="865"/>
      <c r="E58" s="865"/>
      <c r="F58" s="865"/>
      <c r="G58" s="865"/>
      <c r="H58" s="865"/>
      <c r="I58" s="865"/>
      <c r="J58" s="865"/>
      <c r="K58" s="865"/>
    </row>
    <row r="59" spans="1:11" ht="12.75">
      <c r="A59" s="865"/>
      <c r="B59" s="865"/>
      <c r="C59" s="865"/>
      <c r="D59" s="865"/>
      <c r="E59" s="865"/>
      <c r="F59" s="865"/>
      <c r="G59" s="865"/>
      <c r="H59" s="865"/>
      <c r="I59" s="865"/>
      <c r="J59" s="865"/>
      <c r="K59" s="865"/>
    </row>
    <row r="60" spans="1:11" ht="12.75">
      <c r="A60" s="865"/>
      <c r="B60" s="865"/>
      <c r="C60" s="865"/>
      <c r="D60" s="865"/>
      <c r="E60" s="865"/>
      <c r="F60" s="865"/>
      <c r="G60" s="865"/>
      <c r="H60" s="865"/>
      <c r="I60" s="865"/>
      <c r="J60" s="865"/>
      <c r="K60" s="865"/>
    </row>
    <row r="61" spans="1:11" ht="12.75">
      <c r="A61" s="865"/>
      <c r="B61" s="865"/>
      <c r="C61" s="865"/>
      <c r="D61" s="865"/>
      <c r="E61" s="865"/>
      <c r="F61" s="865"/>
      <c r="G61" s="865"/>
      <c r="H61" s="865"/>
      <c r="I61" s="865"/>
      <c r="J61" s="865"/>
      <c r="K61" s="865"/>
    </row>
    <row r="62" spans="1:11" ht="12.75">
      <c r="A62" s="865"/>
      <c r="B62" s="865"/>
      <c r="C62" s="865"/>
      <c r="D62" s="865"/>
      <c r="E62" s="865"/>
      <c r="F62" s="865"/>
      <c r="G62" s="865"/>
      <c r="H62" s="865"/>
      <c r="I62" s="865"/>
      <c r="J62" s="865"/>
      <c r="K62" s="865"/>
    </row>
    <row r="63" spans="1:11" ht="12.75">
      <c r="A63" s="865"/>
      <c r="B63" s="865"/>
      <c r="C63" s="865"/>
      <c r="D63" s="865"/>
      <c r="E63" s="865"/>
      <c r="F63" s="865"/>
      <c r="G63" s="865"/>
      <c r="H63" s="865"/>
      <c r="I63" s="865"/>
      <c r="J63" s="865"/>
      <c r="K63" s="865"/>
    </row>
    <row r="64" spans="1:11" ht="12.75">
      <c r="A64" s="865"/>
      <c r="B64" s="865"/>
      <c r="C64" s="865"/>
      <c r="D64" s="865"/>
      <c r="E64" s="865"/>
      <c r="F64" s="865"/>
      <c r="G64" s="865"/>
      <c r="H64" s="865"/>
      <c r="I64" s="865"/>
      <c r="J64" s="865"/>
      <c r="K64" s="865"/>
    </row>
    <row r="65" spans="1:11" ht="12.75">
      <c r="A65" s="865"/>
      <c r="B65" s="865"/>
      <c r="C65" s="865"/>
      <c r="D65" s="865"/>
      <c r="E65" s="865"/>
      <c r="F65" s="865"/>
      <c r="G65" s="865"/>
      <c r="H65" s="865"/>
      <c r="I65" s="865"/>
      <c r="J65" s="865"/>
      <c r="K65" s="865"/>
    </row>
    <row r="66" spans="1:11" ht="12.75">
      <c r="A66" s="865"/>
      <c r="B66" s="865"/>
      <c r="C66" s="865"/>
      <c r="D66" s="865"/>
      <c r="E66" s="865"/>
      <c r="F66" s="865"/>
      <c r="G66" s="865"/>
      <c r="H66" s="865"/>
      <c r="I66" s="865"/>
      <c r="J66" s="865"/>
      <c r="K66" s="865"/>
    </row>
    <row r="67" spans="1:11" ht="12.75">
      <c r="A67" s="865"/>
      <c r="B67" s="865"/>
      <c r="C67" s="865"/>
      <c r="D67" s="865"/>
      <c r="E67" s="865"/>
      <c r="F67" s="865"/>
      <c r="G67" s="865"/>
      <c r="H67" s="865"/>
      <c r="I67" s="865"/>
      <c r="J67" s="865"/>
      <c r="K67" s="865"/>
    </row>
    <row r="68" spans="1:11" ht="12.75">
      <c r="A68" s="865"/>
      <c r="B68" s="865"/>
      <c r="C68" s="865"/>
      <c r="D68" s="865"/>
      <c r="E68" s="865"/>
      <c r="F68" s="865"/>
      <c r="G68" s="865"/>
      <c r="H68" s="865"/>
      <c r="I68" s="865"/>
      <c r="J68" s="865"/>
      <c r="K68" s="865"/>
    </row>
    <row r="69" spans="1:11" ht="12.75">
      <c r="A69" s="865"/>
      <c r="B69" s="865"/>
      <c r="C69" s="865"/>
      <c r="D69" s="865"/>
      <c r="E69" s="865"/>
      <c r="F69" s="865"/>
      <c r="G69" s="865"/>
      <c r="H69" s="865"/>
      <c r="I69" s="865"/>
      <c r="J69" s="865"/>
      <c r="K69" s="865"/>
    </row>
    <row r="70" spans="1:11" ht="12.75">
      <c r="A70" s="865"/>
      <c r="B70" s="865"/>
      <c r="C70" s="865"/>
      <c r="D70" s="865"/>
      <c r="E70" s="865"/>
      <c r="F70" s="865"/>
      <c r="G70" s="865"/>
      <c r="H70" s="865"/>
      <c r="I70" s="865"/>
      <c r="J70" s="865"/>
      <c r="K70" s="865"/>
    </row>
    <row r="71" spans="1:11" ht="12.75">
      <c r="A71" s="865"/>
      <c r="B71" s="865"/>
      <c r="C71" s="865"/>
      <c r="D71" s="865"/>
      <c r="E71" s="865"/>
      <c r="F71" s="865"/>
      <c r="G71" s="865"/>
      <c r="H71" s="865"/>
      <c r="I71" s="865"/>
      <c r="J71" s="865"/>
      <c r="K71" s="865"/>
    </row>
    <row r="72" spans="1:11" ht="12.75">
      <c r="A72" s="865"/>
      <c r="B72" s="865"/>
      <c r="C72" s="865"/>
      <c r="D72" s="865"/>
      <c r="E72" s="865"/>
      <c r="F72" s="865"/>
      <c r="G72" s="865"/>
      <c r="H72" s="865"/>
      <c r="I72" s="865"/>
      <c r="J72" s="865"/>
      <c r="K72" s="865"/>
    </row>
    <row r="73" spans="1:11" ht="12.75">
      <c r="A73" s="865"/>
      <c r="B73" s="865"/>
      <c r="C73" s="865"/>
      <c r="D73" s="865"/>
      <c r="E73" s="865"/>
      <c r="F73" s="865"/>
      <c r="G73" s="865"/>
      <c r="H73" s="865"/>
      <c r="I73" s="865"/>
      <c r="J73" s="865"/>
      <c r="K73" s="865"/>
    </row>
    <row r="74" spans="1:11" ht="12.75">
      <c r="A74" s="865"/>
      <c r="B74" s="865"/>
      <c r="C74" s="865"/>
      <c r="D74" s="865"/>
      <c r="E74" s="865"/>
      <c r="F74" s="865"/>
      <c r="G74" s="865"/>
      <c r="H74" s="865"/>
      <c r="I74" s="865"/>
      <c r="J74" s="865"/>
      <c r="K74" s="865"/>
    </row>
    <row r="75" spans="1:11" ht="12.75">
      <c r="A75" s="865"/>
      <c r="B75" s="865"/>
      <c r="C75" s="865"/>
      <c r="D75" s="865"/>
      <c r="E75" s="865"/>
      <c r="F75" s="865"/>
      <c r="G75" s="865"/>
      <c r="H75" s="865"/>
      <c r="I75" s="865"/>
      <c r="J75" s="865"/>
      <c r="K75" s="865"/>
    </row>
    <row r="76" spans="1:11" ht="12.75">
      <c r="A76" s="865"/>
      <c r="B76" s="865"/>
      <c r="C76" s="865"/>
      <c r="D76" s="865"/>
      <c r="E76" s="865"/>
      <c r="F76" s="865"/>
      <c r="G76" s="865"/>
      <c r="H76" s="865"/>
      <c r="I76" s="865"/>
      <c r="J76" s="865"/>
      <c r="K76" s="865"/>
    </row>
    <row r="77" spans="1:11" ht="12.75">
      <c r="A77" s="865"/>
      <c r="B77" s="865"/>
      <c r="C77" s="865"/>
      <c r="D77" s="865"/>
      <c r="E77" s="865"/>
      <c r="F77" s="865"/>
      <c r="G77" s="865"/>
      <c r="H77" s="865"/>
      <c r="I77" s="865"/>
      <c r="J77" s="865"/>
      <c r="K77" s="865"/>
    </row>
    <row r="78" spans="1:11" ht="12.75">
      <c r="A78" s="865"/>
      <c r="B78" s="865"/>
      <c r="C78" s="865"/>
      <c r="D78" s="865"/>
      <c r="E78" s="865"/>
      <c r="F78" s="865"/>
      <c r="G78" s="865"/>
      <c r="H78" s="865"/>
      <c r="I78" s="865"/>
      <c r="J78" s="865"/>
      <c r="K78" s="865"/>
    </row>
    <row r="79" spans="1:11" ht="12.75">
      <c r="A79" s="865"/>
      <c r="B79" s="865"/>
      <c r="C79" s="865"/>
      <c r="D79" s="865"/>
      <c r="E79" s="865"/>
      <c r="F79" s="865"/>
      <c r="G79" s="865"/>
      <c r="H79" s="865"/>
      <c r="I79" s="865"/>
      <c r="J79" s="865"/>
      <c r="K79" s="865"/>
    </row>
    <row r="80" spans="1:11" ht="12.75">
      <c r="A80" s="865"/>
      <c r="B80" s="865"/>
      <c r="C80" s="865"/>
      <c r="D80" s="865"/>
      <c r="E80" s="865"/>
      <c r="F80" s="865"/>
      <c r="G80" s="865"/>
      <c r="H80" s="865"/>
      <c r="I80" s="865"/>
      <c r="J80" s="865"/>
      <c r="K80" s="865"/>
    </row>
    <row r="81" spans="1:11" ht="12.75">
      <c r="A81" s="865"/>
      <c r="B81" s="865"/>
      <c r="C81" s="865"/>
      <c r="D81" s="865"/>
      <c r="E81" s="865"/>
      <c r="F81" s="865"/>
      <c r="G81" s="865"/>
      <c r="H81" s="865"/>
      <c r="I81" s="865"/>
      <c r="J81" s="865"/>
      <c r="K81" s="865"/>
    </row>
    <row r="82" spans="1:11" ht="12.75">
      <c r="A82" s="865"/>
      <c r="B82" s="865"/>
      <c r="C82" s="865"/>
      <c r="D82" s="865"/>
      <c r="E82" s="865"/>
      <c r="F82" s="865"/>
      <c r="G82" s="865"/>
      <c r="H82" s="865"/>
      <c r="I82" s="865"/>
      <c r="J82" s="865"/>
      <c r="K82" s="865"/>
    </row>
    <row r="83" spans="1:11" ht="12.75">
      <c r="A83" s="865"/>
      <c r="B83" s="865"/>
      <c r="C83" s="865"/>
      <c r="D83" s="865"/>
      <c r="E83" s="865"/>
      <c r="F83" s="865"/>
      <c r="G83" s="865"/>
      <c r="H83" s="865"/>
      <c r="I83" s="865"/>
      <c r="J83" s="865"/>
      <c r="K83" s="865"/>
    </row>
    <row r="84" spans="1:11" ht="12.75">
      <c r="A84" s="865"/>
      <c r="B84" s="865"/>
      <c r="C84" s="865"/>
      <c r="D84" s="865"/>
      <c r="E84" s="865"/>
      <c r="F84" s="865"/>
      <c r="G84" s="865"/>
      <c r="H84" s="865"/>
      <c r="I84" s="865"/>
      <c r="J84" s="865"/>
      <c r="K84" s="865"/>
    </row>
    <row r="85" spans="1:11" ht="12.75">
      <c r="A85" s="865"/>
      <c r="B85" s="865"/>
      <c r="C85" s="865"/>
      <c r="D85" s="865"/>
      <c r="E85" s="865"/>
      <c r="F85" s="865"/>
      <c r="G85" s="865"/>
      <c r="H85" s="865"/>
      <c r="I85" s="865"/>
      <c r="J85" s="865"/>
      <c r="K85" s="865"/>
    </row>
    <row r="86" spans="1:11" ht="12.75">
      <c r="A86" s="865"/>
      <c r="B86" s="865"/>
      <c r="C86" s="865"/>
      <c r="D86" s="865"/>
      <c r="E86" s="865"/>
      <c r="F86" s="865"/>
      <c r="G86" s="865"/>
      <c r="H86" s="865"/>
      <c r="I86" s="865"/>
      <c r="J86" s="865"/>
      <c r="K86" s="865"/>
    </row>
    <row r="87" spans="1:11" ht="12.75">
      <c r="A87" s="865"/>
      <c r="B87" s="865"/>
      <c r="C87" s="865"/>
      <c r="D87" s="865"/>
      <c r="E87" s="865"/>
      <c r="F87" s="865"/>
      <c r="G87" s="865"/>
      <c r="H87" s="865"/>
      <c r="I87" s="865"/>
      <c r="J87" s="865"/>
      <c r="K87" s="865"/>
    </row>
    <row r="88" spans="1:11" ht="12.75">
      <c r="A88" s="865"/>
      <c r="B88" s="865"/>
      <c r="C88" s="865"/>
      <c r="D88" s="865"/>
      <c r="E88" s="865"/>
      <c r="F88" s="865"/>
      <c r="G88" s="865"/>
      <c r="H88" s="865"/>
      <c r="I88" s="865"/>
      <c r="J88" s="865"/>
      <c r="K88" s="865"/>
    </row>
    <row r="89" spans="1:11" ht="12.75">
      <c r="A89" s="865"/>
      <c r="B89" s="865"/>
      <c r="C89" s="865"/>
      <c r="D89" s="865"/>
      <c r="E89" s="865"/>
      <c r="F89" s="865"/>
      <c r="G89" s="865"/>
      <c r="H89" s="865"/>
      <c r="I89" s="865"/>
      <c r="J89" s="865"/>
      <c r="K89" s="865"/>
    </row>
    <row r="90" spans="1:11" ht="12.75">
      <c r="A90" s="865"/>
      <c r="B90" s="865"/>
      <c r="C90" s="865"/>
      <c r="D90" s="865"/>
      <c r="E90" s="865"/>
      <c r="F90" s="865"/>
      <c r="G90" s="865"/>
      <c r="H90" s="865"/>
      <c r="I90" s="865"/>
      <c r="J90" s="865"/>
      <c r="K90" s="865"/>
    </row>
    <row r="91" spans="1:11" ht="12.75">
      <c r="A91" s="865"/>
      <c r="B91" s="865"/>
      <c r="C91" s="865"/>
      <c r="D91" s="865"/>
      <c r="E91" s="865"/>
      <c r="F91" s="865"/>
      <c r="G91" s="865"/>
      <c r="H91" s="865"/>
      <c r="I91" s="865"/>
      <c r="J91" s="865"/>
      <c r="K91" s="865"/>
    </row>
    <row r="92" spans="1:11" ht="12.75">
      <c r="A92" s="865"/>
      <c r="B92" s="865"/>
      <c r="C92" s="865"/>
      <c r="D92" s="865"/>
      <c r="E92" s="865"/>
      <c r="F92" s="865"/>
      <c r="G92" s="865"/>
      <c r="H92" s="865"/>
      <c r="I92" s="865"/>
      <c r="J92" s="865"/>
      <c r="K92" s="865"/>
    </row>
    <row r="93" spans="1:11" ht="12.75">
      <c r="A93" s="865"/>
      <c r="B93" s="865"/>
      <c r="C93" s="865"/>
      <c r="D93" s="865"/>
      <c r="E93" s="865"/>
      <c r="F93" s="865"/>
      <c r="G93" s="865"/>
      <c r="H93" s="865"/>
      <c r="I93" s="865"/>
      <c r="J93" s="865"/>
      <c r="K93" s="865"/>
    </row>
    <row r="94" spans="1:11" ht="12.75">
      <c r="A94" s="865"/>
      <c r="B94" s="865"/>
      <c r="C94" s="865"/>
      <c r="D94" s="865"/>
      <c r="E94" s="865"/>
      <c r="F94" s="865"/>
      <c r="G94" s="865"/>
      <c r="H94" s="865"/>
      <c r="I94" s="865"/>
      <c r="J94" s="865"/>
      <c r="K94" s="865"/>
    </row>
    <row r="95" spans="1:11" ht="12.75">
      <c r="A95" s="865"/>
      <c r="B95" s="865"/>
      <c r="C95" s="865"/>
      <c r="D95" s="865"/>
      <c r="E95" s="865"/>
      <c r="F95" s="865"/>
      <c r="G95" s="865"/>
      <c r="H95" s="865"/>
      <c r="I95" s="865"/>
      <c r="J95" s="865"/>
      <c r="K95" s="865"/>
    </row>
    <row r="96" spans="1:11" ht="12.75">
      <c r="A96" s="865"/>
      <c r="B96" s="865"/>
      <c r="C96" s="865"/>
      <c r="D96" s="865"/>
      <c r="E96" s="865"/>
      <c r="F96" s="865"/>
      <c r="G96" s="865"/>
      <c r="H96" s="865"/>
      <c r="I96" s="865"/>
      <c r="J96" s="865"/>
      <c r="K96" s="865"/>
    </row>
    <row r="97" spans="1:11" ht="12.75">
      <c r="A97" s="865"/>
      <c r="B97" s="865"/>
      <c r="C97" s="865"/>
      <c r="D97" s="865"/>
      <c r="E97" s="865"/>
      <c r="F97" s="865"/>
      <c r="G97" s="865"/>
      <c r="H97" s="865"/>
      <c r="I97" s="865"/>
      <c r="J97" s="865"/>
      <c r="K97" s="865"/>
    </row>
    <row r="98" spans="1:11" ht="12.75">
      <c r="A98" s="865"/>
      <c r="B98" s="865"/>
      <c r="C98" s="865"/>
      <c r="D98" s="865"/>
      <c r="E98" s="865"/>
      <c r="F98" s="865"/>
      <c r="G98" s="865"/>
      <c r="H98" s="865"/>
      <c r="I98" s="865"/>
      <c r="J98" s="865"/>
      <c r="K98" s="865"/>
    </row>
    <row r="99" spans="1:11" ht="12.75">
      <c r="A99" s="865"/>
      <c r="B99" s="865"/>
      <c r="C99" s="865"/>
      <c r="D99" s="865"/>
      <c r="E99" s="865"/>
      <c r="F99" s="865"/>
      <c r="G99" s="865"/>
      <c r="H99" s="865"/>
      <c r="I99" s="865"/>
      <c r="J99" s="865"/>
      <c r="K99" s="865"/>
    </row>
    <row r="100" spans="1:11" ht="12.75">
      <c r="A100" s="865"/>
      <c r="B100" s="865"/>
      <c r="C100" s="865"/>
      <c r="D100" s="865"/>
      <c r="E100" s="865"/>
      <c r="F100" s="865"/>
      <c r="G100" s="865"/>
      <c r="H100" s="865"/>
      <c r="I100" s="865"/>
      <c r="J100" s="865"/>
      <c r="K100" s="865"/>
    </row>
    <row r="101" spans="1:11" ht="12.75">
      <c r="A101" s="865"/>
      <c r="B101" s="865"/>
      <c r="C101" s="865"/>
      <c r="D101" s="865"/>
      <c r="E101" s="865"/>
      <c r="F101" s="865"/>
      <c r="G101" s="865"/>
      <c r="H101" s="865"/>
      <c r="I101" s="865"/>
      <c r="J101" s="865"/>
      <c r="K101" s="865"/>
    </row>
    <row r="102" spans="1:11" ht="12.75">
      <c r="A102" s="865"/>
      <c r="B102" s="865"/>
      <c r="C102" s="865"/>
      <c r="D102" s="865"/>
      <c r="E102" s="865"/>
      <c r="F102" s="865"/>
      <c r="G102" s="865"/>
      <c r="H102" s="865"/>
      <c r="I102" s="865"/>
      <c r="J102" s="865"/>
      <c r="K102" s="865"/>
    </row>
    <row r="103" spans="1:11" ht="12.75">
      <c r="A103" s="865"/>
      <c r="B103" s="865"/>
      <c r="C103" s="865"/>
      <c r="D103" s="865"/>
      <c r="E103" s="865"/>
      <c r="F103" s="865"/>
      <c r="G103" s="865"/>
      <c r="H103" s="865"/>
      <c r="I103" s="865"/>
      <c r="J103" s="865"/>
      <c r="K103" s="865"/>
    </row>
    <row r="104" spans="1:11" ht="12.75">
      <c r="A104" s="865"/>
      <c r="B104" s="865"/>
      <c r="C104" s="865"/>
      <c r="D104" s="865"/>
      <c r="E104" s="865"/>
      <c r="F104" s="865"/>
      <c r="G104" s="865"/>
      <c r="H104" s="865"/>
      <c r="I104" s="865"/>
      <c r="J104" s="865"/>
      <c r="K104" s="865"/>
    </row>
    <row r="105" spans="1:11" ht="12.75">
      <c r="A105" s="865"/>
      <c r="B105" s="865"/>
      <c r="C105" s="865"/>
      <c r="D105" s="865"/>
      <c r="E105" s="865"/>
      <c r="F105" s="865"/>
      <c r="G105" s="865"/>
      <c r="H105" s="865"/>
      <c r="I105" s="865"/>
      <c r="J105" s="865"/>
      <c r="K105" s="865"/>
    </row>
    <row r="106" spans="1:11" ht="12.75">
      <c r="A106" s="865"/>
      <c r="B106" s="865"/>
      <c r="C106" s="865"/>
      <c r="D106" s="865"/>
      <c r="E106" s="865"/>
      <c r="F106" s="865"/>
      <c r="G106" s="865"/>
      <c r="H106" s="865"/>
      <c r="I106" s="865"/>
      <c r="J106" s="865"/>
      <c r="K106" s="865"/>
    </row>
    <row r="107" spans="1:11" ht="12.75">
      <c r="A107" s="865"/>
      <c r="B107" s="865"/>
      <c r="C107" s="865"/>
      <c r="D107" s="865"/>
      <c r="E107" s="865"/>
      <c r="F107" s="865"/>
      <c r="G107" s="865"/>
      <c r="H107" s="865"/>
      <c r="I107" s="865"/>
      <c r="J107" s="865"/>
      <c r="K107" s="865"/>
    </row>
    <row r="108" spans="1:11" ht="12.75">
      <c r="A108" s="865"/>
      <c r="B108" s="865"/>
      <c r="C108" s="865"/>
      <c r="D108" s="865"/>
      <c r="E108" s="865"/>
      <c r="F108" s="865"/>
      <c r="G108" s="865"/>
      <c r="H108" s="865"/>
      <c r="I108" s="865"/>
      <c r="J108" s="865"/>
      <c r="K108" s="865"/>
    </row>
    <row r="109" spans="1:11" ht="12.75">
      <c r="A109" s="865"/>
      <c r="B109" s="865"/>
      <c r="C109" s="865"/>
      <c r="D109" s="865"/>
      <c r="E109" s="865"/>
      <c r="F109" s="865"/>
      <c r="G109" s="865"/>
      <c r="H109" s="865"/>
      <c r="I109" s="865"/>
      <c r="J109" s="865"/>
      <c r="K109" s="865"/>
    </row>
    <row r="110" spans="1:11" ht="12.75">
      <c r="A110" s="865"/>
      <c r="B110" s="865"/>
      <c r="C110" s="865"/>
      <c r="D110" s="865"/>
      <c r="E110" s="865"/>
      <c r="F110" s="865"/>
      <c r="G110" s="865"/>
      <c r="H110" s="865"/>
      <c r="I110" s="865"/>
      <c r="J110" s="865"/>
      <c r="K110" s="865"/>
    </row>
    <row r="111" spans="1:11" ht="12.75">
      <c r="A111" s="865"/>
      <c r="B111" s="865"/>
      <c r="C111" s="865"/>
      <c r="D111" s="865"/>
      <c r="E111" s="865"/>
      <c r="F111" s="865"/>
      <c r="G111" s="865"/>
      <c r="H111" s="865"/>
      <c r="I111" s="865"/>
      <c r="J111" s="865"/>
      <c r="K111" s="865"/>
    </row>
    <row r="112" spans="1:11" ht="12.75">
      <c r="A112" s="865"/>
      <c r="B112" s="865"/>
      <c r="C112" s="865"/>
      <c r="D112" s="865"/>
      <c r="E112" s="865"/>
      <c r="F112" s="865"/>
      <c r="G112" s="865"/>
      <c r="H112" s="865"/>
      <c r="I112" s="865"/>
      <c r="J112" s="865"/>
      <c r="K112" s="865"/>
    </row>
    <row r="113" spans="1:11" ht="12.75">
      <c r="A113" s="865"/>
      <c r="B113" s="865"/>
      <c r="C113" s="865"/>
      <c r="D113" s="865"/>
      <c r="E113" s="865"/>
      <c r="F113" s="865"/>
      <c r="G113" s="865"/>
      <c r="H113" s="865"/>
      <c r="I113" s="865"/>
      <c r="J113" s="865"/>
      <c r="K113" s="865"/>
    </row>
    <row r="114" spans="1:11" ht="12.75">
      <c r="A114" s="865"/>
      <c r="B114" s="865"/>
      <c r="C114" s="865"/>
      <c r="D114" s="865"/>
      <c r="E114" s="865"/>
      <c r="F114" s="865"/>
      <c r="G114" s="865"/>
      <c r="H114" s="865"/>
      <c r="I114" s="865"/>
      <c r="J114" s="865"/>
      <c r="K114" s="865"/>
    </row>
    <row r="115" spans="1:11" ht="12.75">
      <c r="A115" s="865"/>
      <c r="B115" s="865"/>
      <c r="C115" s="865"/>
      <c r="D115" s="865"/>
      <c r="E115" s="865"/>
      <c r="F115" s="865"/>
      <c r="G115" s="865"/>
      <c r="H115" s="865"/>
      <c r="I115" s="865"/>
      <c r="J115" s="865"/>
      <c r="K115" s="865"/>
    </row>
    <row r="116" spans="1:11" ht="12.75">
      <c r="A116" s="865"/>
      <c r="B116" s="865"/>
      <c r="C116" s="865"/>
      <c r="D116" s="865"/>
      <c r="E116" s="865"/>
      <c r="F116" s="865"/>
      <c r="G116" s="865"/>
      <c r="H116" s="865"/>
      <c r="I116" s="865"/>
      <c r="J116" s="865"/>
      <c r="K116" s="865"/>
    </row>
    <row r="117" spans="1:11" ht="12.75">
      <c r="A117" s="865"/>
      <c r="B117" s="865"/>
      <c r="C117" s="865"/>
      <c r="D117" s="865"/>
      <c r="E117" s="865"/>
      <c r="F117" s="865"/>
      <c r="G117" s="865"/>
      <c r="H117" s="865"/>
      <c r="I117" s="865"/>
      <c r="J117" s="865"/>
      <c r="K117" s="865"/>
    </row>
    <row r="118" spans="1:11" ht="12.75">
      <c r="A118" s="865"/>
      <c r="B118" s="865"/>
      <c r="C118" s="865"/>
      <c r="D118" s="865"/>
      <c r="E118" s="865"/>
      <c r="F118" s="865"/>
      <c r="G118" s="865"/>
      <c r="H118" s="865"/>
      <c r="I118" s="865"/>
      <c r="J118" s="865"/>
      <c r="K118" s="865"/>
    </row>
    <row r="119" spans="1:11" ht="12.75">
      <c r="A119" s="865"/>
      <c r="B119" s="865"/>
      <c r="C119" s="865"/>
      <c r="D119" s="865"/>
      <c r="E119" s="865"/>
      <c r="F119" s="865"/>
      <c r="G119" s="865"/>
      <c r="H119" s="865"/>
      <c r="I119" s="865"/>
      <c r="J119" s="865"/>
      <c r="K119" s="865"/>
    </row>
    <row r="120" spans="1:11" ht="12.75">
      <c r="A120" s="865"/>
      <c r="B120" s="865"/>
      <c r="C120" s="865"/>
      <c r="D120" s="865"/>
      <c r="E120" s="865"/>
      <c r="F120" s="865"/>
      <c r="G120" s="865"/>
      <c r="H120" s="865"/>
      <c r="I120" s="865"/>
      <c r="J120" s="865"/>
      <c r="K120" s="865"/>
    </row>
    <row r="121" spans="1:11" ht="12.75">
      <c r="A121" s="865"/>
      <c r="B121" s="865"/>
      <c r="C121" s="865"/>
      <c r="D121" s="865"/>
      <c r="E121" s="865"/>
      <c r="F121" s="865"/>
      <c r="G121" s="865"/>
      <c r="H121" s="865"/>
      <c r="I121" s="865"/>
      <c r="J121" s="865"/>
      <c r="K121" s="865"/>
    </row>
    <row r="122" spans="1:11" ht="12.75">
      <c r="A122" s="865"/>
      <c r="B122" s="865"/>
      <c r="C122" s="865"/>
      <c r="D122" s="865"/>
      <c r="E122" s="865"/>
      <c r="F122" s="865"/>
      <c r="G122" s="865"/>
      <c r="H122" s="865"/>
      <c r="I122" s="865"/>
      <c r="J122" s="865"/>
      <c r="K122" s="865"/>
    </row>
    <row r="123" spans="1:11" ht="12.75">
      <c r="A123" s="865"/>
      <c r="B123" s="865"/>
      <c r="C123" s="865"/>
      <c r="D123" s="865"/>
      <c r="E123" s="865"/>
      <c r="F123" s="865"/>
      <c r="G123" s="865"/>
      <c r="H123" s="865"/>
      <c r="I123" s="865"/>
      <c r="J123" s="865"/>
      <c r="K123" s="865"/>
    </row>
    <row r="124" spans="1:11" ht="12.75">
      <c r="A124" s="865"/>
      <c r="B124" s="865"/>
      <c r="C124" s="865"/>
      <c r="D124" s="865"/>
      <c r="E124" s="865"/>
      <c r="F124" s="865"/>
      <c r="G124" s="865"/>
      <c r="H124" s="865"/>
      <c r="I124" s="865"/>
      <c r="J124" s="865"/>
      <c r="K124" s="865"/>
    </row>
    <row r="125" spans="1:11" ht="12.75">
      <c r="A125" s="865"/>
      <c r="B125" s="865"/>
      <c r="C125" s="865"/>
      <c r="D125" s="865"/>
      <c r="E125" s="865"/>
      <c r="F125" s="865"/>
      <c r="G125" s="865"/>
      <c r="H125" s="865"/>
      <c r="I125" s="865"/>
      <c r="J125" s="865"/>
      <c r="K125" s="865"/>
    </row>
    <row r="126" spans="1:11" ht="12.75">
      <c r="A126" s="865"/>
      <c r="B126" s="865"/>
      <c r="C126" s="865"/>
      <c r="D126" s="865"/>
      <c r="E126" s="865"/>
      <c r="F126" s="865"/>
      <c r="G126" s="865"/>
      <c r="H126" s="865"/>
      <c r="I126" s="865"/>
      <c r="J126" s="865"/>
      <c r="K126" s="865"/>
    </row>
    <row r="127" spans="1:11" ht="12.75">
      <c r="A127" s="865"/>
      <c r="B127" s="865"/>
      <c r="C127" s="865"/>
      <c r="D127" s="865"/>
      <c r="E127" s="865"/>
      <c r="F127" s="865"/>
      <c r="G127" s="865"/>
      <c r="H127" s="865"/>
      <c r="I127" s="865"/>
      <c r="J127" s="865"/>
      <c r="K127" s="865"/>
    </row>
    <row r="128" spans="1:11" ht="12.75">
      <c r="A128" s="865"/>
      <c r="B128" s="865"/>
      <c r="C128" s="865"/>
      <c r="D128" s="865"/>
      <c r="E128" s="865"/>
      <c r="F128" s="865"/>
      <c r="G128" s="865"/>
      <c r="H128" s="865"/>
      <c r="I128" s="865"/>
      <c r="J128" s="865"/>
      <c r="K128" s="865"/>
    </row>
    <row r="129" spans="1:11" ht="12.75">
      <c r="A129" s="865"/>
      <c r="B129" s="865"/>
      <c r="C129" s="865"/>
      <c r="D129" s="865"/>
      <c r="E129" s="865"/>
      <c r="F129" s="865"/>
      <c r="G129" s="865"/>
      <c r="H129" s="865"/>
      <c r="I129" s="865"/>
      <c r="J129" s="865"/>
      <c r="K129" s="865"/>
    </row>
    <row r="130" spans="1:11" ht="12.75">
      <c r="A130" s="865"/>
      <c r="B130" s="865"/>
      <c r="C130" s="865"/>
      <c r="D130" s="865"/>
      <c r="E130" s="865"/>
      <c r="F130" s="865"/>
      <c r="G130" s="865"/>
      <c r="H130" s="865"/>
      <c r="I130" s="865"/>
      <c r="J130" s="865"/>
      <c r="K130" s="865"/>
    </row>
    <row r="131" spans="1:11" ht="12.75">
      <c r="A131" s="865"/>
      <c r="B131" s="865"/>
      <c r="C131" s="865"/>
      <c r="D131" s="865"/>
      <c r="E131" s="865"/>
      <c r="F131" s="865"/>
      <c r="G131" s="865"/>
      <c r="H131" s="865"/>
      <c r="I131" s="865"/>
      <c r="J131" s="865"/>
      <c r="K131" s="865"/>
    </row>
    <row r="132" spans="1:11" ht="12.75">
      <c r="A132" s="865"/>
      <c r="B132" s="865"/>
      <c r="C132" s="865"/>
      <c r="D132" s="865"/>
      <c r="E132" s="865"/>
      <c r="F132" s="865"/>
      <c r="G132" s="865"/>
      <c r="H132" s="865"/>
      <c r="I132" s="865"/>
      <c r="J132" s="865"/>
      <c r="K132" s="865"/>
    </row>
    <row r="133" spans="1:11" ht="12.75">
      <c r="A133" s="865"/>
      <c r="B133" s="865"/>
      <c r="C133" s="865"/>
      <c r="D133" s="865"/>
      <c r="E133" s="865"/>
      <c r="F133" s="865"/>
      <c r="G133" s="865"/>
      <c r="H133" s="865"/>
      <c r="I133" s="865"/>
      <c r="J133" s="865"/>
      <c r="K133" s="865"/>
    </row>
    <row r="134" spans="1:11" ht="12.75">
      <c r="A134" s="865"/>
      <c r="B134" s="865"/>
      <c r="C134" s="865"/>
      <c r="D134" s="865"/>
      <c r="E134" s="865"/>
      <c r="F134" s="865"/>
      <c r="G134" s="865"/>
      <c r="H134" s="865"/>
      <c r="I134" s="865"/>
      <c r="J134" s="865"/>
      <c r="K134" s="865"/>
    </row>
    <row r="135" spans="1:11" ht="12.75">
      <c r="A135" s="865"/>
      <c r="B135" s="865"/>
      <c r="C135" s="865"/>
      <c r="D135" s="865"/>
      <c r="E135" s="865"/>
      <c r="F135" s="865"/>
      <c r="G135" s="865"/>
      <c r="H135" s="865"/>
      <c r="I135" s="865"/>
      <c r="J135" s="865"/>
      <c r="K135" s="865"/>
    </row>
    <row r="136" spans="1:11" ht="12.75">
      <c r="A136" s="865"/>
      <c r="B136" s="865"/>
      <c r="C136" s="865"/>
      <c r="D136" s="865"/>
      <c r="E136" s="865"/>
      <c r="F136" s="865"/>
      <c r="G136" s="865"/>
      <c r="H136" s="865"/>
      <c r="I136" s="865"/>
      <c r="J136" s="865"/>
      <c r="K136" s="865"/>
    </row>
    <row r="137" spans="1:11" ht="12.75">
      <c r="A137" s="865"/>
      <c r="B137" s="865"/>
      <c r="C137" s="865"/>
      <c r="D137" s="865"/>
      <c r="E137" s="865"/>
      <c r="F137" s="865"/>
      <c r="G137" s="865"/>
      <c r="H137" s="865"/>
      <c r="I137" s="865"/>
      <c r="J137" s="865"/>
      <c r="K137" s="865"/>
    </row>
    <row r="138" spans="1:11" ht="12.75">
      <c r="A138" s="865"/>
      <c r="B138" s="865"/>
      <c r="C138" s="865"/>
      <c r="D138" s="865"/>
      <c r="E138" s="865"/>
      <c r="F138" s="865"/>
      <c r="G138" s="865"/>
      <c r="H138" s="865"/>
      <c r="I138" s="865"/>
      <c r="J138" s="865"/>
      <c r="K138" s="865"/>
    </row>
    <row r="139" spans="1:11" ht="12.75">
      <c r="A139" s="865"/>
      <c r="B139" s="865"/>
      <c r="C139" s="865"/>
      <c r="D139" s="865"/>
      <c r="E139" s="865"/>
      <c r="F139" s="865"/>
      <c r="G139" s="865"/>
      <c r="H139" s="865"/>
      <c r="I139" s="865"/>
      <c r="J139" s="865"/>
      <c r="K139" s="865"/>
    </row>
    <row r="140" spans="1:11" ht="12.75">
      <c r="A140" s="865"/>
      <c r="B140" s="865"/>
      <c r="C140" s="865"/>
      <c r="D140" s="865"/>
      <c r="E140" s="865"/>
      <c r="F140" s="865"/>
      <c r="G140" s="865"/>
      <c r="H140" s="865"/>
      <c r="I140" s="865"/>
      <c r="J140" s="865"/>
      <c r="K140" s="865"/>
    </row>
    <row r="141" spans="1:11" ht="12.75">
      <c r="A141" s="865"/>
      <c r="B141" s="865"/>
      <c r="C141" s="865"/>
      <c r="D141" s="865"/>
      <c r="E141" s="865"/>
      <c r="F141" s="865"/>
      <c r="G141" s="865"/>
      <c r="H141" s="865"/>
      <c r="I141" s="865"/>
      <c r="J141" s="865"/>
      <c r="K141" s="865"/>
    </row>
    <row r="142" spans="1:11" ht="12.75">
      <c r="A142" s="865"/>
      <c r="B142" s="865"/>
      <c r="C142" s="865"/>
      <c r="D142" s="865"/>
      <c r="E142" s="865"/>
      <c r="F142" s="865"/>
      <c r="G142" s="865"/>
      <c r="H142" s="865"/>
      <c r="I142" s="865"/>
      <c r="J142" s="865"/>
      <c r="K142" s="865"/>
    </row>
    <row r="143" spans="1:11" ht="12.75">
      <c r="A143" s="865"/>
      <c r="B143" s="865"/>
      <c r="C143" s="865"/>
      <c r="D143" s="865"/>
      <c r="E143" s="865"/>
      <c r="F143" s="865"/>
      <c r="G143" s="865"/>
      <c r="H143" s="865"/>
      <c r="I143" s="865"/>
      <c r="J143" s="865"/>
      <c r="K143" s="865"/>
    </row>
    <row r="144" spans="1:11" ht="12.75">
      <c r="A144" s="865"/>
      <c r="B144" s="865"/>
      <c r="C144" s="865"/>
      <c r="D144" s="865"/>
      <c r="E144" s="865"/>
      <c r="F144" s="865"/>
      <c r="G144" s="865"/>
      <c r="H144" s="865"/>
      <c r="I144" s="865"/>
      <c r="J144" s="865"/>
      <c r="K144" s="865"/>
    </row>
    <row r="145" spans="1:11" ht="12.75">
      <c r="A145" s="865"/>
      <c r="B145" s="865"/>
      <c r="C145" s="865"/>
      <c r="D145" s="865"/>
      <c r="E145" s="865"/>
      <c r="F145" s="865"/>
      <c r="G145" s="865"/>
      <c r="H145" s="865"/>
      <c r="I145" s="865"/>
      <c r="J145" s="865"/>
      <c r="K145" s="865"/>
    </row>
    <row r="146" spans="1:11" ht="12.75">
      <c r="A146" s="865"/>
      <c r="B146" s="865"/>
      <c r="C146" s="865"/>
      <c r="D146" s="865"/>
      <c r="E146" s="865"/>
      <c r="F146" s="865"/>
      <c r="G146" s="865"/>
      <c r="H146" s="865"/>
      <c r="I146" s="865"/>
      <c r="J146" s="865"/>
      <c r="K146" s="865"/>
    </row>
    <row r="147" spans="1:11" ht="12.75">
      <c r="A147" s="865"/>
      <c r="B147" s="865"/>
      <c r="C147" s="865"/>
      <c r="D147" s="865"/>
      <c r="E147" s="865"/>
      <c r="F147" s="865"/>
      <c r="G147" s="865"/>
      <c r="H147" s="865"/>
      <c r="I147" s="865"/>
      <c r="J147" s="865"/>
      <c r="K147" s="865"/>
    </row>
    <row r="148" spans="1:11" ht="12.75">
      <c r="A148" s="865"/>
      <c r="B148" s="865"/>
      <c r="C148" s="865"/>
      <c r="D148" s="865"/>
      <c r="E148" s="865"/>
      <c r="F148" s="865"/>
      <c r="G148" s="865"/>
      <c r="H148" s="865"/>
      <c r="I148" s="865"/>
      <c r="J148" s="865"/>
      <c r="K148" s="865"/>
    </row>
    <row r="149" spans="1:11" ht="12.75">
      <c r="A149" s="865"/>
      <c r="B149" s="865"/>
      <c r="C149" s="865"/>
      <c r="D149" s="865"/>
      <c r="E149" s="865"/>
      <c r="F149" s="865"/>
      <c r="G149" s="865"/>
      <c r="H149" s="865"/>
      <c r="I149" s="865"/>
      <c r="J149" s="865"/>
      <c r="K149" s="865"/>
    </row>
    <row r="150" spans="1:11" ht="12.75">
      <c r="A150" s="865"/>
      <c r="B150" s="865"/>
      <c r="C150" s="865"/>
      <c r="D150" s="865"/>
      <c r="E150" s="865"/>
      <c r="F150" s="865"/>
      <c r="G150" s="865"/>
      <c r="H150" s="865"/>
      <c r="I150" s="865"/>
      <c r="J150" s="865"/>
      <c r="K150" s="865"/>
    </row>
    <row r="151" spans="1:11" ht="12.75">
      <c r="A151" s="865"/>
      <c r="B151" s="865"/>
      <c r="C151" s="865"/>
      <c r="D151" s="865"/>
      <c r="E151" s="865"/>
      <c r="F151" s="865"/>
      <c r="G151" s="865"/>
      <c r="H151" s="865"/>
      <c r="I151" s="865"/>
      <c r="J151" s="865"/>
      <c r="K151" s="865"/>
    </row>
    <row r="152" spans="1:11" ht="12.75">
      <c r="A152" s="865"/>
      <c r="B152" s="865"/>
      <c r="C152" s="865"/>
      <c r="D152" s="865"/>
      <c r="E152" s="865"/>
      <c r="F152" s="865"/>
      <c r="G152" s="865"/>
      <c r="H152" s="865"/>
      <c r="I152" s="865"/>
      <c r="J152" s="865"/>
      <c r="K152" s="865"/>
    </row>
    <row r="153" spans="1:11" ht="12.75">
      <c r="A153" s="865"/>
      <c r="B153" s="865"/>
      <c r="C153" s="865"/>
      <c r="D153" s="865"/>
      <c r="E153" s="865"/>
      <c r="F153" s="865"/>
      <c r="G153" s="865"/>
      <c r="H153" s="865"/>
      <c r="I153" s="865"/>
      <c r="J153" s="865"/>
      <c r="K153" s="865"/>
    </row>
    <row r="154" spans="1:11" ht="12.75">
      <c r="A154" s="865"/>
      <c r="B154" s="865"/>
      <c r="C154" s="865"/>
      <c r="D154" s="865"/>
      <c r="E154" s="865"/>
      <c r="F154" s="865"/>
      <c r="G154" s="865"/>
      <c r="H154" s="865"/>
      <c r="I154" s="865"/>
      <c r="J154" s="865"/>
      <c r="K154" s="865"/>
    </row>
    <row r="155" spans="1:11" ht="12.75">
      <c r="A155" s="865"/>
      <c r="B155" s="865"/>
      <c r="C155" s="865"/>
      <c r="D155" s="865"/>
      <c r="E155" s="865"/>
      <c r="F155" s="865"/>
      <c r="G155" s="865"/>
      <c r="H155" s="865"/>
      <c r="I155" s="865"/>
      <c r="J155" s="865"/>
      <c r="K155" s="865"/>
    </row>
    <row r="156" spans="1:11" ht="12.75">
      <c r="A156" s="865"/>
      <c r="B156" s="865"/>
      <c r="C156" s="865"/>
      <c r="D156" s="865"/>
      <c r="E156" s="865"/>
      <c r="F156" s="865"/>
      <c r="G156" s="865"/>
      <c r="H156" s="865"/>
      <c r="I156" s="865"/>
      <c r="J156" s="865"/>
      <c r="K156" s="865"/>
    </row>
    <row r="157" spans="1:11" ht="12.75">
      <c r="A157" s="865"/>
      <c r="B157" s="865"/>
      <c r="C157" s="865"/>
      <c r="D157" s="865"/>
      <c r="E157" s="865"/>
      <c r="F157" s="865"/>
      <c r="G157" s="865"/>
      <c r="H157" s="865"/>
      <c r="I157" s="865"/>
      <c r="J157" s="865"/>
      <c r="K157" s="865"/>
    </row>
    <row r="158" spans="1:11" ht="12.75">
      <c r="A158" s="865"/>
      <c r="B158" s="865"/>
      <c r="C158" s="865"/>
      <c r="D158" s="865"/>
      <c r="E158" s="865"/>
      <c r="F158" s="865"/>
      <c r="G158" s="865"/>
      <c r="H158" s="865"/>
      <c r="I158" s="865"/>
      <c r="J158" s="865"/>
      <c r="K158" s="865"/>
    </row>
    <row r="159" spans="1:11" ht="12.75">
      <c r="A159" s="865"/>
      <c r="B159" s="865"/>
      <c r="C159" s="865"/>
      <c r="D159" s="865"/>
      <c r="E159" s="865"/>
      <c r="F159" s="865"/>
      <c r="G159" s="865"/>
      <c r="H159" s="865"/>
      <c r="I159" s="865"/>
      <c r="J159" s="865"/>
      <c r="K159" s="865"/>
    </row>
    <row r="160" spans="1:11" ht="12.75">
      <c r="A160" s="865"/>
      <c r="B160" s="865"/>
      <c r="C160" s="865"/>
      <c r="D160" s="865"/>
      <c r="E160" s="865"/>
      <c r="F160" s="865"/>
      <c r="G160" s="865"/>
      <c r="H160" s="865"/>
      <c r="I160" s="865"/>
      <c r="J160" s="865"/>
      <c r="K160" s="865"/>
    </row>
  </sheetData>
  <mergeCells count="93">
    <mergeCell ref="A1:K1"/>
    <mergeCell ref="B2:G2"/>
    <mergeCell ref="H2:K2"/>
    <mergeCell ref="C3:D3"/>
    <mergeCell ref="I3:J3"/>
    <mergeCell ref="C4:D4"/>
    <mergeCell ref="I4:J4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5:D25"/>
    <mergeCell ref="I25:J25"/>
    <mergeCell ref="C26:D26"/>
    <mergeCell ref="I26:J26"/>
    <mergeCell ref="C27:D27"/>
    <mergeCell ref="I27:J27"/>
    <mergeCell ref="C28:D28"/>
    <mergeCell ref="I28:J28"/>
    <mergeCell ref="C29:D29"/>
    <mergeCell ref="I29:J29"/>
    <mergeCell ref="A30:I30"/>
    <mergeCell ref="J30:K31"/>
    <mergeCell ref="B31:C32"/>
    <mergeCell ref="D31:I31"/>
    <mergeCell ref="D32:K32"/>
    <mergeCell ref="A33:K33"/>
    <mergeCell ref="C34:D34"/>
    <mergeCell ref="I34:J34"/>
    <mergeCell ref="C35:D35"/>
    <mergeCell ref="I35:J35"/>
    <mergeCell ref="C36:D36"/>
    <mergeCell ref="I36:J36"/>
    <mergeCell ref="C37:D37"/>
    <mergeCell ref="I37:J37"/>
    <mergeCell ref="C38:D38"/>
    <mergeCell ref="I38:J38"/>
    <mergeCell ref="C39:D39"/>
    <mergeCell ref="I39:J39"/>
    <mergeCell ref="C40:D40"/>
    <mergeCell ref="I40:J40"/>
    <mergeCell ref="C41:D41"/>
    <mergeCell ref="I41:J41"/>
    <mergeCell ref="C42:D42"/>
    <mergeCell ref="I42:J42"/>
    <mergeCell ref="C43:D43"/>
    <mergeCell ref="I43:J43"/>
    <mergeCell ref="B44:E44"/>
    <mergeCell ref="F44:K44"/>
    <mergeCell ref="B45:F45"/>
    <mergeCell ref="I45:J45"/>
    <mergeCell ref="A46:K46"/>
    <mergeCell ref="A47:I47"/>
    <mergeCell ref="J47:K48"/>
    <mergeCell ref="B48:C49"/>
    <mergeCell ref="D48:I48"/>
    <mergeCell ref="D49:K4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/>
  <dimension ref="A1:AA530"/>
  <sheetViews>
    <sheetView zoomScalePageLayoutView="0" workbookViewId="0" topLeftCell="I230">
      <selection activeCell="Q305" sqref="Q305"/>
    </sheetView>
  </sheetViews>
  <sheetFormatPr defaultColWidth="10.25390625" defaultRowHeight="12.75"/>
  <cols>
    <col min="1" max="1" width="3.625" style="2" bestFit="1" customWidth="1"/>
    <col min="2" max="2" width="41.625" style="2" customWidth="1"/>
    <col min="3" max="3" width="8.75390625" style="2" customWidth="1"/>
    <col min="4" max="4" width="10.00390625" style="2" customWidth="1"/>
    <col min="5" max="5" width="9.375" style="2" customWidth="1"/>
    <col min="6" max="6" width="10.625" style="2" bestFit="1" customWidth="1"/>
    <col min="7" max="7" width="9.75390625" style="2" customWidth="1"/>
    <col min="8" max="8" width="8.375" style="2" customWidth="1"/>
    <col min="9" max="9" width="8.75390625" style="2" customWidth="1"/>
    <col min="10" max="11" width="7.75390625" style="2" customWidth="1"/>
    <col min="12" max="12" width="9.75390625" style="2" customWidth="1"/>
    <col min="13" max="13" width="11.75390625" style="2" customWidth="1"/>
    <col min="14" max="14" width="11.25390625" style="2" customWidth="1"/>
    <col min="15" max="16" width="8.25390625" style="2" customWidth="1"/>
    <col min="17" max="17" width="11.75390625" style="2" customWidth="1"/>
    <col min="18" max="19" width="10.25390625" style="2" hidden="1" customWidth="1"/>
    <col min="20" max="22" width="10.25390625" style="2" customWidth="1"/>
    <col min="23" max="23" width="11.25390625" style="2" bestFit="1" customWidth="1"/>
    <col min="24" max="16384" width="10.25390625" style="2" customWidth="1"/>
  </cols>
  <sheetData>
    <row r="1" spans="1:17" ht="37.5" customHeight="1">
      <c r="A1" s="696" t="s">
        <v>268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37"/>
      <c r="O1" s="695" t="s">
        <v>251</v>
      </c>
      <c r="P1" s="695"/>
      <c r="Q1" s="695"/>
    </row>
    <row r="2" ht="2.25" customHeight="1" thickBot="1">
      <c r="Q2" s="2" t="s">
        <v>322</v>
      </c>
    </row>
    <row r="3" spans="1:17" ht="9.75" customHeight="1" thickTop="1">
      <c r="A3" s="743" t="s">
        <v>325</v>
      </c>
      <c r="B3" s="697" t="s">
        <v>327</v>
      </c>
      <c r="C3" s="745" t="s">
        <v>328</v>
      </c>
      <c r="D3" s="745" t="s">
        <v>355</v>
      </c>
      <c r="E3" s="745" t="s">
        <v>348</v>
      </c>
      <c r="F3" s="697" t="s">
        <v>313</v>
      </c>
      <c r="G3" s="697"/>
      <c r="H3" s="697" t="s">
        <v>326</v>
      </c>
      <c r="I3" s="697"/>
      <c r="J3" s="697"/>
      <c r="K3" s="697"/>
      <c r="L3" s="697"/>
      <c r="M3" s="697"/>
      <c r="N3" s="697"/>
      <c r="O3" s="697"/>
      <c r="P3" s="697"/>
      <c r="Q3" s="700"/>
    </row>
    <row r="4" spans="1:17" ht="11.25">
      <c r="A4" s="744"/>
      <c r="B4" s="689"/>
      <c r="C4" s="690"/>
      <c r="D4" s="690"/>
      <c r="E4" s="690"/>
      <c r="F4" s="690" t="s">
        <v>377</v>
      </c>
      <c r="G4" s="690" t="s">
        <v>244</v>
      </c>
      <c r="H4" s="689" t="s">
        <v>47</v>
      </c>
      <c r="I4" s="689"/>
      <c r="J4" s="689"/>
      <c r="K4" s="689"/>
      <c r="L4" s="689"/>
      <c r="M4" s="689"/>
      <c r="N4" s="689"/>
      <c r="O4" s="689"/>
      <c r="P4" s="689"/>
      <c r="Q4" s="698"/>
    </row>
    <row r="5" spans="1:17" ht="11.25">
      <c r="A5" s="744"/>
      <c r="B5" s="689"/>
      <c r="C5" s="690"/>
      <c r="D5" s="690"/>
      <c r="E5" s="690"/>
      <c r="F5" s="690"/>
      <c r="G5" s="690"/>
      <c r="H5" s="690" t="s">
        <v>330</v>
      </c>
      <c r="I5" s="689" t="s">
        <v>331</v>
      </c>
      <c r="J5" s="689"/>
      <c r="K5" s="689"/>
      <c r="L5" s="689"/>
      <c r="M5" s="689"/>
      <c r="N5" s="689"/>
      <c r="O5" s="689"/>
      <c r="P5" s="689"/>
      <c r="Q5" s="698"/>
    </row>
    <row r="6" spans="1:17" ht="14.25" customHeight="1">
      <c r="A6" s="744"/>
      <c r="B6" s="689"/>
      <c r="C6" s="690"/>
      <c r="D6" s="690"/>
      <c r="E6" s="690"/>
      <c r="F6" s="690"/>
      <c r="G6" s="690"/>
      <c r="H6" s="690"/>
      <c r="I6" s="689" t="s">
        <v>357</v>
      </c>
      <c r="J6" s="689"/>
      <c r="K6" s="689"/>
      <c r="L6" s="689"/>
      <c r="M6" s="689" t="s">
        <v>329</v>
      </c>
      <c r="N6" s="689"/>
      <c r="O6" s="689"/>
      <c r="P6" s="689"/>
      <c r="Q6" s="698"/>
    </row>
    <row r="7" spans="1:17" ht="12.75" customHeight="1">
      <c r="A7" s="744"/>
      <c r="B7" s="689"/>
      <c r="C7" s="690"/>
      <c r="D7" s="690"/>
      <c r="E7" s="690"/>
      <c r="F7" s="690"/>
      <c r="G7" s="690"/>
      <c r="H7" s="690"/>
      <c r="I7" s="690" t="s">
        <v>332</v>
      </c>
      <c r="J7" s="689" t="s">
        <v>333</v>
      </c>
      <c r="K7" s="689"/>
      <c r="L7" s="689"/>
      <c r="M7" s="690" t="s">
        <v>334</v>
      </c>
      <c r="N7" s="690" t="s">
        <v>333</v>
      </c>
      <c r="O7" s="690"/>
      <c r="P7" s="690"/>
      <c r="Q7" s="699"/>
    </row>
    <row r="8" spans="1:17" ht="48" customHeight="1">
      <c r="A8" s="744"/>
      <c r="B8" s="689"/>
      <c r="C8" s="690"/>
      <c r="D8" s="690"/>
      <c r="E8" s="690"/>
      <c r="F8" s="690"/>
      <c r="G8" s="690"/>
      <c r="H8" s="690"/>
      <c r="I8" s="690"/>
      <c r="J8" s="216" t="s">
        <v>347</v>
      </c>
      <c r="K8" s="216" t="s">
        <v>335</v>
      </c>
      <c r="L8" s="216" t="s">
        <v>337</v>
      </c>
      <c r="M8" s="690"/>
      <c r="N8" s="216" t="s">
        <v>336</v>
      </c>
      <c r="O8" s="216" t="s">
        <v>347</v>
      </c>
      <c r="P8" s="216" t="s">
        <v>335</v>
      </c>
      <c r="Q8" s="217" t="s">
        <v>337</v>
      </c>
    </row>
    <row r="9" spans="1:21" ht="7.5" customHeight="1" thickBot="1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  <c r="O9" s="18">
        <v>15</v>
      </c>
      <c r="P9" s="18">
        <v>16</v>
      </c>
      <c r="Q9" s="19">
        <v>17</v>
      </c>
      <c r="T9" s="2">
        <v>8</v>
      </c>
      <c r="U9" s="2">
        <v>9</v>
      </c>
    </row>
    <row r="10" spans="1:22" s="3" customFormat="1" ht="20.25" customHeight="1" thickBot="1" thickTop="1">
      <c r="A10" s="20">
        <v>1</v>
      </c>
      <c r="B10" s="21" t="s">
        <v>338</v>
      </c>
      <c r="C10" s="693" t="s">
        <v>323</v>
      </c>
      <c r="D10" s="694"/>
      <c r="E10" s="22">
        <f>E22+E30+E37+E44+E51+E15+E57</f>
        <v>10855766</v>
      </c>
      <c r="F10" s="22">
        <f aca="true" t="shared" si="0" ref="F10:Q10">F22+F30+F37+F44+F51+F15+F57</f>
        <v>1685159</v>
      </c>
      <c r="G10" s="22">
        <f t="shared" si="0"/>
        <v>9170607</v>
      </c>
      <c r="H10" s="22">
        <f t="shared" si="0"/>
        <v>10855766</v>
      </c>
      <c r="I10" s="22">
        <f t="shared" si="0"/>
        <v>1685159</v>
      </c>
      <c r="J10" s="22">
        <f t="shared" si="0"/>
        <v>0</v>
      </c>
      <c r="K10" s="22">
        <f t="shared" si="0"/>
        <v>0</v>
      </c>
      <c r="L10" s="22">
        <f t="shared" si="0"/>
        <v>1685159</v>
      </c>
      <c r="M10" s="22">
        <f t="shared" si="0"/>
        <v>9170607</v>
      </c>
      <c r="N10" s="22">
        <f t="shared" si="0"/>
        <v>0</v>
      </c>
      <c r="O10" s="22">
        <f t="shared" si="0"/>
        <v>0</v>
      </c>
      <c r="P10" s="22">
        <f t="shared" si="0"/>
        <v>0</v>
      </c>
      <c r="Q10" s="22">
        <f t="shared" si="0"/>
        <v>9170607</v>
      </c>
      <c r="R10" s="307" t="e">
        <f>#REF!+R22+R30+#REF!+R37+#REF!+R51+R44</f>
        <v>#REF!</v>
      </c>
      <c r="S10" s="22" t="e">
        <f>#REF!+S22+S30+#REF!+S37+#REF!+S51+S44</f>
        <v>#REF!</v>
      </c>
      <c r="T10" s="40"/>
      <c r="U10" s="40"/>
      <c r="V10" s="40"/>
    </row>
    <row r="11" spans="1:22" ht="25.5" customHeight="1" thickTop="1">
      <c r="A11" s="735" t="s">
        <v>339</v>
      </c>
      <c r="B11" s="44" t="s">
        <v>382</v>
      </c>
      <c r="C11" s="45"/>
      <c r="D11" s="45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8"/>
      <c r="R11" s="125"/>
      <c r="S11" s="125"/>
      <c r="T11" s="181"/>
      <c r="U11" s="181"/>
      <c r="V11" s="181"/>
    </row>
    <row r="12" spans="1:22" ht="26.25" customHeight="1">
      <c r="A12" s="736"/>
      <c r="B12" s="39" t="s">
        <v>254</v>
      </c>
      <c r="C12" s="51"/>
      <c r="D12" s="51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4"/>
      <c r="R12" s="125"/>
      <c r="S12" s="125"/>
      <c r="T12" s="181"/>
      <c r="U12" s="181"/>
      <c r="V12" s="181"/>
    </row>
    <row r="13" spans="1:22" ht="26.25" customHeight="1">
      <c r="A13" s="736"/>
      <c r="B13" s="39" t="s">
        <v>255</v>
      </c>
      <c r="C13" s="51"/>
      <c r="D13" s="51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4"/>
      <c r="R13" s="125"/>
      <c r="S13" s="125"/>
      <c r="T13" s="181"/>
      <c r="U13" s="181"/>
      <c r="V13" s="181"/>
    </row>
    <row r="14" spans="1:22" ht="34.5" customHeight="1">
      <c r="A14" s="736"/>
      <c r="B14" s="39" t="s">
        <v>256</v>
      </c>
      <c r="C14" s="51"/>
      <c r="D14" s="66">
        <v>600.60014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4"/>
      <c r="R14" s="125"/>
      <c r="S14" s="125"/>
      <c r="T14" s="181"/>
      <c r="U14" s="181"/>
      <c r="V14" s="181"/>
    </row>
    <row r="15" spans="1:22" ht="12.75" customHeight="1">
      <c r="A15" s="736"/>
      <c r="B15" s="41" t="s">
        <v>50</v>
      </c>
      <c r="C15" s="52"/>
      <c r="D15" s="67"/>
      <c r="E15" s="52">
        <f>E16+E17</f>
        <v>4894727</v>
      </c>
      <c r="F15" s="52">
        <f>SUM(F16:F17)</f>
        <v>734209</v>
      </c>
      <c r="G15" s="52">
        <f>SUM(G16:G17)</f>
        <v>4160518</v>
      </c>
      <c r="H15" s="52">
        <f>H16+H17</f>
        <v>4894727</v>
      </c>
      <c r="I15" s="52">
        <f>I16+I17</f>
        <v>734209</v>
      </c>
      <c r="J15" s="52">
        <v>0</v>
      </c>
      <c r="K15" s="52">
        <v>0</v>
      </c>
      <c r="L15" s="52">
        <f>L16+L17</f>
        <v>734209</v>
      </c>
      <c r="M15" s="52">
        <f>M16+M17</f>
        <v>4160518</v>
      </c>
      <c r="N15" s="52">
        <v>0</v>
      </c>
      <c r="O15" s="52">
        <v>0</v>
      </c>
      <c r="P15" s="52">
        <v>0</v>
      </c>
      <c r="Q15" s="58">
        <f>Q16+Q17</f>
        <v>4160518</v>
      </c>
      <c r="R15" s="125"/>
      <c r="S15" s="125"/>
      <c r="T15" s="181"/>
      <c r="U15" s="181"/>
      <c r="V15" s="181"/>
    </row>
    <row r="16" spans="1:22" s="3" customFormat="1" ht="15" customHeight="1">
      <c r="A16" s="737"/>
      <c r="B16" s="189" t="s">
        <v>365</v>
      </c>
      <c r="C16" s="195"/>
      <c r="D16" s="294"/>
      <c r="E16" s="195">
        <f>F16+G16</f>
        <v>13420</v>
      </c>
      <c r="F16" s="195">
        <f>L16</f>
        <v>2013</v>
      </c>
      <c r="G16" s="195">
        <f>Q16</f>
        <v>11407</v>
      </c>
      <c r="H16" s="195">
        <f>I16+M16</f>
        <v>13420</v>
      </c>
      <c r="I16" s="195">
        <f>L16</f>
        <v>2013</v>
      </c>
      <c r="J16" s="195">
        <v>0</v>
      </c>
      <c r="K16" s="195">
        <v>0</v>
      </c>
      <c r="L16" s="195">
        <v>2013</v>
      </c>
      <c r="M16" s="195">
        <f>Q16</f>
        <v>11407</v>
      </c>
      <c r="N16" s="195">
        <v>0</v>
      </c>
      <c r="O16" s="195">
        <v>0</v>
      </c>
      <c r="P16" s="195">
        <v>0</v>
      </c>
      <c r="Q16" s="196">
        <v>11407</v>
      </c>
      <c r="R16" s="290"/>
      <c r="S16" s="290"/>
      <c r="T16" s="40"/>
      <c r="U16" s="40"/>
      <c r="V16" s="40"/>
    </row>
    <row r="17" spans="1:22" ht="15" customHeight="1" thickBot="1">
      <c r="A17" s="737"/>
      <c r="B17" s="42" t="s">
        <v>32</v>
      </c>
      <c r="C17" s="76"/>
      <c r="D17" s="76"/>
      <c r="E17" s="68">
        <f>F17+G17</f>
        <v>4881307</v>
      </c>
      <c r="F17" s="68">
        <f>L17</f>
        <v>732196</v>
      </c>
      <c r="G17" s="68">
        <f>Q17</f>
        <v>4149111</v>
      </c>
      <c r="H17" s="68">
        <f>I17+M17</f>
        <v>4881307</v>
      </c>
      <c r="I17" s="68">
        <f>L17</f>
        <v>732196</v>
      </c>
      <c r="J17" s="76">
        <v>0</v>
      </c>
      <c r="K17" s="76">
        <v>0</v>
      </c>
      <c r="L17" s="68">
        <v>732196</v>
      </c>
      <c r="M17" s="68">
        <f>Q17</f>
        <v>4149111</v>
      </c>
      <c r="N17" s="76">
        <v>0</v>
      </c>
      <c r="O17" s="76">
        <v>0</v>
      </c>
      <c r="P17" s="76">
        <v>0</v>
      </c>
      <c r="Q17" s="70">
        <v>4149111</v>
      </c>
      <c r="R17" s="125"/>
      <c r="S17" s="125"/>
      <c r="T17" s="181"/>
      <c r="U17" s="181"/>
      <c r="V17" s="181"/>
    </row>
    <row r="18" spans="1:27" ht="25.5" customHeight="1" thickTop="1">
      <c r="A18" s="740" t="s">
        <v>341</v>
      </c>
      <c r="B18" s="38" t="s">
        <v>382</v>
      </c>
      <c r="C18" s="202"/>
      <c r="D18" s="202"/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3"/>
      <c r="R18" s="49"/>
      <c r="S18" s="49"/>
      <c r="T18" s="49"/>
      <c r="U18" s="49"/>
      <c r="V18" s="49"/>
      <c r="W18" s="49"/>
      <c r="X18" s="49"/>
      <c r="Y18" s="49"/>
      <c r="Z18" s="49"/>
      <c r="AA18" s="49"/>
    </row>
    <row r="19" spans="1:27" ht="26.25" customHeight="1">
      <c r="A19" s="736"/>
      <c r="B19" s="39" t="s">
        <v>384</v>
      </c>
      <c r="C19" s="51"/>
      <c r="D19" s="51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4"/>
      <c r="R19" s="49"/>
      <c r="S19" s="49"/>
      <c r="T19" s="49"/>
      <c r="U19" s="49"/>
      <c r="V19" s="49"/>
      <c r="W19" s="49"/>
      <c r="X19" s="49"/>
      <c r="Y19" s="49"/>
      <c r="Z19" s="49"/>
      <c r="AA19" s="49"/>
    </row>
    <row r="20" spans="1:27" ht="27" customHeight="1">
      <c r="A20" s="736"/>
      <c r="B20" s="39" t="s">
        <v>385</v>
      </c>
      <c r="C20" s="51"/>
      <c r="D20" s="51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4"/>
      <c r="R20" s="49"/>
      <c r="S20" s="49"/>
      <c r="T20" s="49"/>
      <c r="U20" s="49"/>
      <c r="V20" s="49"/>
      <c r="W20" s="49"/>
      <c r="X20" s="49"/>
      <c r="Y20" s="49"/>
      <c r="Z20" s="49"/>
      <c r="AA20" s="49"/>
    </row>
    <row r="21" spans="1:27" ht="34.5" customHeight="1">
      <c r="A21" s="736"/>
      <c r="B21" s="39" t="s">
        <v>297</v>
      </c>
      <c r="C21" s="51"/>
      <c r="D21" s="66">
        <v>754.75411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  <c r="R21" s="49"/>
      <c r="S21" s="49"/>
      <c r="T21" s="49"/>
      <c r="U21" s="49"/>
      <c r="V21" s="49"/>
      <c r="W21" s="49"/>
      <c r="X21" s="49"/>
      <c r="Y21" s="49"/>
      <c r="Z21" s="49"/>
      <c r="AA21" s="49"/>
    </row>
    <row r="22" spans="1:27" ht="13.5" customHeight="1">
      <c r="A22" s="736"/>
      <c r="B22" s="41" t="s">
        <v>50</v>
      </c>
      <c r="C22" s="52"/>
      <c r="D22" s="67"/>
      <c r="E22" s="52">
        <f>E24+E25</f>
        <v>1893809</v>
      </c>
      <c r="F22" s="52">
        <f>SUM(F23:F25)</f>
        <v>284071</v>
      </c>
      <c r="G22" s="52">
        <f>SUM(G23:G25)</f>
        <v>1609738</v>
      </c>
      <c r="H22" s="52">
        <f>H24+H25</f>
        <v>1893809</v>
      </c>
      <c r="I22" s="52">
        <f>I24+I25</f>
        <v>284071</v>
      </c>
      <c r="J22" s="52">
        <v>0</v>
      </c>
      <c r="K22" s="52">
        <v>0</v>
      </c>
      <c r="L22" s="52">
        <f>L24+L25</f>
        <v>284071</v>
      </c>
      <c r="M22" s="52">
        <f>M24+M25</f>
        <v>1609738</v>
      </c>
      <c r="N22" s="52">
        <v>0</v>
      </c>
      <c r="O22" s="52">
        <v>0</v>
      </c>
      <c r="P22" s="52">
        <v>0</v>
      </c>
      <c r="Q22" s="58">
        <f>Q24+Q25</f>
        <v>1609738</v>
      </c>
      <c r="R22" s="49"/>
      <c r="S22" s="49"/>
      <c r="T22" s="49"/>
      <c r="U22" s="49"/>
      <c r="V22" s="49"/>
      <c r="W22" s="49"/>
      <c r="X22" s="49"/>
      <c r="Y22" s="49"/>
      <c r="Z22" s="49"/>
      <c r="AA22" s="49"/>
    </row>
    <row r="23" spans="1:27" ht="4.5" customHeight="1" hidden="1">
      <c r="A23" s="737"/>
      <c r="B23" s="42"/>
      <c r="C23" s="68"/>
      <c r="D23" s="69"/>
      <c r="E23" s="68"/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70">
        <v>0</v>
      </c>
      <c r="R23" s="49"/>
      <c r="S23" s="49"/>
      <c r="T23" s="65"/>
      <c r="U23" s="49"/>
      <c r="V23" s="49"/>
      <c r="W23" s="49"/>
      <c r="X23" s="49"/>
      <c r="Y23" s="49"/>
      <c r="Z23" s="49"/>
      <c r="AA23" s="49"/>
    </row>
    <row r="24" spans="1:27" ht="15" customHeight="1">
      <c r="A24" s="737"/>
      <c r="B24" s="42" t="s">
        <v>324</v>
      </c>
      <c r="C24" s="68"/>
      <c r="D24" s="69"/>
      <c r="E24" s="68">
        <f>F24+G24</f>
        <v>602500</v>
      </c>
      <c r="F24" s="68">
        <f>L24</f>
        <v>90375</v>
      </c>
      <c r="G24" s="68">
        <f>Q24</f>
        <v>512125</v>
      </c>
      <c r="H24" s="68">
        <f>I24+M24</f>
        <v>602500</v>
      </c>
      <c r="I24" s="68">
        <f>L24</f>
        <v>90375</v>
      </c>
      <c r="J24" s="68">
        <v>0</v>
      </c>
      <c r="K24" s="68">
        <v>0</v>
      </c>
      <c r="L24" s="68">
        <v>90375</v>
      </c>
      <c r="M24" s="68">
        <f>Q24</f>
        <v>512125</v>
      </c>
      <c r="N24" s="68">
        <v>0</v>
      </c>
      <c r="O24" s="68">
        <v>0</v>
      </c>
      <c r="P24" s="68">
        <v>0</v>
      </c>
      <c r="Q24" s="70">
        <v>512125</v>
      </c>
      <c r="R24" s="49"/>
      <c r="S24" s="49"/>
      <c r="T24" s="49"/>
      <c r="U24" s="49"/>
      <c r="V24" s="49"/>
      <c r="W24" s="49"/>
      <c r="X24" s="49"/>
      <c r="Y24" s="49"/>
      <c r="Z24" s="49"/>
      <c r="AA24" s="49"/>
    </row>
    <row r="25" spans="1:27" ht="15.75" customHeight="1" thickBot="1">
      <c r="A25" s="741"/>
      <c r="B25" s="212" t="s">
        <v>365</v>
      </c>
      <c r="C25" s="185"/>
      <c r="D25" s="185"/>
      <c r="E25" s="214">
        <f>F25+G25</f>
        <v>1291309</v>
      </c>
      <c r="F25" s="214">
        <f>L25</f>
        <v>193696</v>
      </c>
      <c r="G25" s="214">
        <f>Q25</f>
        <v>1097613</v>
      </c>
      <c r="H25" s="214">
        <f>I25+M25</f>
        <v>1291309</v>
      </c>
      <c r="I25" s="214">
        <f>L25</f>
        <v>193696</v>
      </c>
      <c r="J25" s="230">
        <v>0</v>
      </c>
      <c r="K25" s="230">
        <v>0</v>
      </c>
      <c r="L25" s="214">
        <v>193696</v>
      </c>
      <c r="M25" s="214">
        <f>Q25</f>
        <v>1097613</v>
      </c>
      <c r="N25" s="230">
        <v>0</v>
      </c>
      <c r="O25" s="230">
        <v>0</v>
      </c>
      <c r="P25" s="230">
        <v>0</v>
      </c>
      <c r="Q25" s="215">
        <v>1097613</v>
      </c>
      <c r="R25" s="49"/>
      <c r="S25" s="49"/>
      <c r="T25" s="49"/>
      <c r="U25" s="49"/>
      <c r="V25" s="49"/>
      <c r="W25" s="49"/>
      <c r="X25" s="49"/>
      <c r="Y25" s="49"/>
      <c r="Z25" s="49"/>
      <c r="AA25" s="49"/>
    </row>
    <row r="26" spans="1:25" ht="25.5" customHeight="1" thickTop="1">
      <c r="A26" s="684" t="s">
        <v>342</v>
      </c>
      <c r="B26" s="38" t="s">
        <v>382</v>
      </c>
      <c r="C26" s="382"/>
      <c r="D26" s="382"/>
      <c r="E26" s="203"/>
      <c r="F26" s="203"/>
      <c r="G26" s="203"/>
      <c r="H26" s="203"/>
      <c r="I26" s="203"/>
      <c r="J26" s="382"/>
      <c r="K26" s="382"/>
      <c r="L26" s="382"/>
      <c r="M26" s="203"/>
      <c r="N26" s="382"/>
      <c r="O26" s="382"/>
      <c r="P26" s="382"/>
      <c r="Q26" s="383"/>
      <c r="R26" s="49"/>
      <c r="S26" s="49"/>
      <c r="T26" s="49"/>
      <c r="U26" s="49"/>
      <c r="V26" s="49"/>
      <c r="W26" s="49"/>
      <c r="X26" s="49"/>
      <c r="Y26" s="49"/>
    </row>
    <row r="27" spans="1:25" ht="24.75" customHeight="1">
      <c r="A27" s="685"/>
      <c r="B27" s="39" t="s">
        <v>384</v>
      </c>
      <c r="C27" s="53"/>
      <c r="D27" s="53"/>
      <c r="E27" s="52"/>
      <c r="F27" s="52"/>
      <c r="G27" s="52"/>
      <c r="H27" s="52"/>
      <c r="I27" s="52"/>
      <c r="J27" s="53"/>
      <c r="K27" s="53"/>
      <c r="L27" s="53"/>
      <c r="M27" s="52"/>
      <c r="N27" s="53"/>
      <c r="O27" s="53"/>
      <c r="P27" s="53"/>
      <c r="Q27" s="54"/>
      <c r="R27" s="49"/>
      <c r="S27" s="49"/>
      <c r="T27" s="49"/>
      <c r="U27" s="49"/>
      <c r="V27" s="49"/>
      <c r="W27" s="49"/>
      <c r="X27" s="49"/>
      <c r="Y27" s="49"/>
    </row>
    <row r="28" spans="1:25" ht="28.5" customHeight="1">
      <c r="A28" s="685"/>
      <c r="B28" s="39" t="s">
        <v>385</v>
      </c>
      <c r="C28" s="53"/>
      <c r="D28" s="53"/>
      <c r="E28" s="52"/>
      <c r="F28" s="52"/>
      <c r="G28" s="52"/>
      <c r="H28" s="52"/>
      <c r="I28" s="52"/>
      <c r="J28" s="53"/>
      <c r="K28" s="53"/>
      <c r="L28" s="53"/>
      <c r="M28" s="52"/>
      <c r="N28" s="53"/>
      <c r="O28" s="53"/>
      <c r="P28" s="53"/>
      <c r="Q28" s="54"/>
      <c r="R28" s="49"/>
      <c r="S28" s="49"/>
      <c r="T28" s="49"/>
      <c r="U28" s="49"/>
      <c r="V28" s="49"/>
      <c r="W28" s="49"/>
      <c r="X28" s="49"/>
      <c r="Y28" s="49"/>
    </row>
    <row r="29" spans="1:25" ht="35.25" customHeight="1">
      <c r="A29" s="685"/>
      <c r="B29" s="39" t="s">
        <v>36</v>
      </c>
      <c r="C29" s="295"/>
      <c r="D29" s="53"/>
      <c r="E29" s="52"/>
      <c r="F29" s="52"/>
      <c r="G29" s="52"/>
      <c r="H29" s="52"/>
      <c r="I29" s="52"/>
      <c r="J29" s="53"/>
      <c r="K29" s="53"/>
      <c r="L29" s="53"/>
      <c r="M29" s="52"/>
      <c r="N29" s="53"/>
      <c r="O29" s="53"/>
      <c r="P29" s="53"/>
      <c r="Q29" s="54"/>
      <c r="R29" s="49"/>
      <c r="S29" s="49"/>
      <c r="T29" s="65"/>
      <c r="U29" s="49"/>
      <c r="V29" s="49"/>
      <c r="W29" s="49"/>
      <c r="X29" s="49"/>
      <c r="Y29" s="49"/>
    </row>
    <row r="30" spans="1:25" ht="15" customHeight="1">
      <c r="A30" s="685"/>
      <c r="B30" s="41" t="s">
        <v>31</v>
      </c>
      <c r="C30" s="71"/>
      <c r="D30" s="103">
        <v>754.75411</v>
      </c>
      <c r="E30" s="52">
        <f aca="true" t="shared" si="1" ref="E30:S30">E32</f>
        <v>2106191</v>
      </c>
      <c r="F30" s="52">
        <f t="shared" si="1"/>
        <v>315929</v>
      </c>
      <c r="G30" s="52">
        <f t="shared" si="1"/>
        <v>1790262</v>
      </c>
      <c r="H30" s="52">
        <f t="shared" si="1"/>
        <v>2106191</v>
      </c>
      <c r="I30" s="52">
        <f t="shared" si="1"/>
        <v>315929</v>
      </c>
      <c r="J30" s="52">
        <f t="shared" si="1"/>
        <v>0</v>
      </c>
      <c r="K30" s="52">
        <f t="shared" si="1"/>
        <v>0</v>
      </c>
      <c r="L30" s="52">
        <f t="shared" si="1"/>
        <v>315929</v>
      </c>
      <c r="M30" s="52">
        <f t="shared" si="1"/>
        <v>1790262</v>
      </c>
      <c r="N30" s="52">
        <f t="shared" si="1"/>
        <v>0</v>
      </c>
      <c r="O30" s="52">
        <f t="shared" si="1"/>
        <v>0</v>
      </c>
      <c r="P30" s="52">
        <f t="shared" si="1"/>
        <v>0</v>
      </c>
      <c r="Q30" s="58">
        <f t="shared" si="1"/>
        <v>1790262</v>
      </c>
      <c r="R30" s="72">
        <f t="shared" si="1"/>
        <v>0</v>
      </c>
      <c r="S30" s="73">
        <f t="shared" si="1"/>
        <v>0</v>
      </c>
      <c r="T30" s="49"/>
      <c r="U30" s="49"/>
      <c r="V30" s="49"/>
      <c r="W30" s="49"/>
      <c r="X30" s="49"/>
      <c r="Y30" s="49"/>
    </row>
    <row r="31" spans="1:25" ht="3" customHeight="1" hidden="1">
      <c r="A31" s="685"/>
      <c r="B31" s="41"/>
      <c r="C31" s="71"/>
      <c r="D31" s="71"/>
      <c r="E31" s="52"/>
      <c r="F31" s="52"/>
      <c r="G31" s="52"/>
      <c r="H31" s="53"/>
      <c r="I31" s="52"/>
      <c r="J31" s="53"/>
      <c r="K31" s="53"/>
      <c r="L31" s="52"/>
      <c r="M31" s="52"/>
      <c r="N31" s="53"/>
      <c r="O31" s="53"/>
      <c r="P31" s="53"/>
      <c r="Q31" s="58"/>
      <c r="R31" s="49"/>
      <c r="S31" s="49"/>
      <c r="T31" s="49"/>
      <c r="U31" s="49"/>
      <c r="V31" s="49"/>
      <c r="W31" s="49"/>
      <c r="X31" s="49"/>
      <c r="Y31" s="49"/>
    </row>
    <row r="32" spans="1:25" ht="16.5" customHeight="1" thickBot="1">
      <c r="A32" s="742"/>
      <c r="B32" s="212" t="s">
        <v>365</v>
      </c>
      <c r="C32" s="185"/>
      <c r="D32" s="185"/>
      <c r="E32" s="214">
        <f>F32+G32</f>
        <v>2106191</v>
      </c>
      <c r="F32" s="214">
        <f>L32</f>
        <v>315929</v>
      </c>
      <c r="G32" s="214">
        <f>Q32</f>
        <v>1790262</v>
      </c>
      <c r="H32" s="230">
        <f>L32+M32</f>
        <v>2106191</v>
      </c>
      <c r="I32" s="214">
        <f>L32</f>
        <v>315929</v>
      </c>
      <c r="J32" s="230">
        <v>0</v>
      </c>
      <c r="K32" s="230">
        <v>0</v>
      </c>
      <c r="L32" s="214">
        <v>315929</v>
      </c>
      <c r="M32" s="214">
        <f>Q32</f>
        <v>1790262</v>
      </c>
      <c r="N32" s="230">
        <v>0</v>
      </c>
      <c r="O32" s="230">
        <v>0</v>
      </c>
      <c r="P32" s="230">
        <v>0</v>
      </c>
      <c r="Q32" s="215">
        <v>1790262</v>
      </c>
      <c r="R32" s="49"/>
      <c r="S32" s="49"/>
      <c r="T32" s="49"/>
      <c r="U32" s="49"/>
      <c r="V32" s="49"/>
      <c r="W32" s="49"/>
      <c r="X32" s="49"/>
      <c r="Y32" s="49"/>
    </row>
    <row r="33" spans="1:23" s="245" customFormat="1" ht="27.75" customHeight="1" thickTop="1">
      <c r="A33" s="738" t="s">
        <v>53</v>
      </c>
      <c r="B33" s="239" t="s">
        <v>19</v>
      </c>
      <c r="C33" s="240"/>
      <c r="D33" s="240"/>
      <c r="E33" s="241">
        <f aca="true" t="shared" si="2" ref="E33:E39">G33+F33</f>
        <v>0</v>
      </c>
      <c r="F33" s="241">
        <f>I33</f>
        <v>0</v>
      </c>
      <c r="G33" s="241">
        <f>M33</f>
        <v>0</v>
      </c>
      <c r="H33" s="241">
        <f aca="true" t="shared" si="3" ref="H33:H39">I33+M33</f>
        <v>0</v>
      </c>
      <c r="I33" s="241">
        <f>J33+K33+L33</f>
        <v>0</v>
      </c>
      <c r="J33" s="240"/>
      <c r="K33" s="240"/>
      <c r="L33" s="240"/>
      <c r="M33" s="241">
        <f>N33+O33+P33+Q33</f>
        <v>0</v>
      </c>
      <c r="N33" s="240"/>
      <c r="O33" s="240"/>
      <c r="P33" s="240"/>
      <c r="Q33" s="242"/>
      <c r="R33" s="243"/>
      <c r="S33" s="243"/>
      <c r="T33" s="243"/>
      <c r="U33" s="244"/>
      <c r="V33" s="244"/>
      <c r="W33" s="244"/>
    </row>
    <row r="34" spans="1:23" s="245" customFormat="1" ht="16.5" customHeight="1">
      <c r="A34" s="672"/>
      <c r="B34" s="246" t="s">
        <v>20</v>
      </c>
      <c r="C34" s="247"/>
      <c r="D34" s="247"/>
      <c r="E34" s="248">
        <f t="shared" si="2"/>
        <v>0</v>
      </c>
      <c r="F34" s="248">
        <f>I34</f>
        <v>0</v>
      </c>
      <c r="G34" s="248">
        <f>M34</f>
        <v>0</v>
      </c>
      <c r="H34" s="248">
        <f t="shared" si="3"/>
        <v>0</v>
      </c>
      <c r="I34" s="248">
        <f>J34+K34+L34</f>
        <v>0</v>
      </c>
      <c r="J34" s="247"/>
      <c r="K34" s="247"/>
      <c r="L34" s="247"/>
      <c r="M34" s="248">
        <f>N34+O34+P34+Q34</f>
        <v>0</v>
      </c>
      <c r="N34" s="247"/>
      <c r="O34" s="247"/>
      <c r="P34" s="247"/>
      <c r="Q34" s="249"/>
      <c r="R34" s="243"/>
      <c r="S34" s="243"/>
      <c r="T34" s="243"/>
      <c r="U34" s="244"/>
      <c r="V34" s="244"/>
      <c r="W34" s="244"/>
    </row>
    <row r="35" spans="1:23" s="245" customFormat="1" ht="16.5" customHeight="1">
      <c r="A35" s="672"/>
      <c r="B35" s="246" t="s">
        <v>21</v>
      </c>
      <c r="C35" s="247"/>
      <c r="D35" s="250" t="s">
        <v>24</v>
      </c>
      <c r="E35" s="248">
        <f t="shared" si="2"/>
        <v>0</v>
      </c>
      <c r="F35" s="248">
        <f>I35</f>
        <v>0</v>
      </c>
      <c r="G35" s="248">
        <f>M35</f>
        <v>0</v>
      </c>
      <c r="H35" s="248">
        <f t="shared" si="3"/>
        <v>0</v>
      </c>
      <c r="I35" s="248">
        <f>J35+K35+L35</f>
        <v>0</v>
      </c>
      <c r="J35" s="247"/>
      <c r="K35" s="247"/>
      <c r="L35" s="247"/>
      <c r="M35" s="248">
        <f>N35+O35+P35+Q35</f>
        <v>0</v>
      </c>
      <c r="N35" s="247"/>
      <c r="O35" s="247"/>
      <c r="P35" s="247"/>
      <c r="Q35" s="249"/>
      <c r="R35" s="243"/>
      <c r="S35" s="243"/>
      <c r="T35" s="243"/>
      <c r="U35" s="244"/>
      <c r="V35" s="244"/>
      <c r="W35" s="244"/>
    </row>
    <row r="36" spans="1:23" s="245" customFormat="1" ht="16.5" customHeight="1">
      <c r="A36" s="672"/>
      <c r="B36" s="246" t="s">
        <v>9</v>
      </c>
      <c r="C36" s="247"/>
      <c r="D36" s="250" t="s">
        <v>25</v>
      </c>
      <c r="E36" s="248">
        <f t="shared" si="2"/>
        <v>0</v>
      </c>
      <c r="F36" s="248">
        <f>I36</f>
        <v>0</v>
      </c>
      <c r="G36" s="248">
        <f>M36</f>
        <v>0</v>
      </c>
      <c r="H36" s="248">
        <f t="shared" si="3"/>
        <v>0</v>
      </c>
      <c r="I36" s="248">
        <f>J36+K36+L36</f>
        <v>0</v>
      </c>
      <c r="J36" s="247"/>
      <c r="K36" s="247"/>
      <c r="L36" s="247"/>
      <c r="M36" s="248">
        <f>N36+O36+P36+Q36</f>
        <v>0</v>
      </c>
      <c r="N36" s="247"/>
      <c r="O36" s="247"/>
      <c r="P36" s="247"/>
      <c r="Q36" s="249"/>
      <c r="R36" s="243"/>
      <c r="S36" s="243"/>
      <c r="T36" s="243"/>
      <c r="U36" s="244"/>
      <c r="V36" s="244"/>
      <c r="W36" s="244"/>
    </row>
    <row r="37" spans="1:23" s="245" customFormat="1" ht="16.5" customHeight="1">
      <c r="A37" s="672"/>
      <c r="B37" s="251" t="s">
        <v>340</v>
      </c>
      <c r="C37" s="252" t="s">
        <v>22</v>
      </c>
      <c r="D37" s="252" t="s">
        <v>23</v>
      </c>
      <c r="E37" s="248">
        <f t="shared" si="2"/>
        <v>1383100</v>
      </c>
      <c r="F37" s="248">
        <f>F38+F39</f>
        <v>207465</v>
      </c>
      <c r="G37" s="248">
        <f>G38+G39</f>
        <v>1175635</v>
      </c>
      <c r="H37" s="248">
        <f t="shared" si="3"/>
        <v>1383100</v>
      </c>
      <c r="I37" s="248">
        <f>J37+K37+L37</f>
        <v>207465</v>
      </c>
      <c r="J37" s="248">
        <f>SUM(J39:J39)</f>
        <v>0</v>
      </c>
      <c r="K37" s="248">
        <f>SUM(K39:K39)</f>
        <v>0</v>
      </c>
      <c r="L37" s="248">
        <f>L38+L39</f>
        <v>207465</v>
      </c>
      <c r="M37" s="248">
        <f>M38+M39</f>
        <v>1175635</v>
      </c>
      <c r="N37" s="248"/>
      <c r="O37" s="248"/>
      <c r="P37" s="248">
        <f>SUM(P39:P39)</f>
        <v>0</v>
      </c>
      <c r="Q37" s="253">
        <f>Q38+Q39</f>
        <v>1175635</v>
      </c>
      <c r="R37" s="243"/>
      <c r="S37" s="243"/>
      <c r="T37" s="243"/>
      <c r="U37" s="244"/>
      <c r="V37" s="244"/>
      <c r="W37" s="244"/>
    </row>
    <row r="38" spans="1:23" s="245" customFormat="1" ht="16.5" customHeight="1">
      <c r="A38" s="672"/>
      <c r="B38" s="254" t="s">
        <v>365</v>
      </c>
      <c r="C38" s="255"/>
      <c r="D38" s="255"/>
      <c r="E38" s="256">
        <f t="shared" si="2"/>
        <v>13100</v>
      </c>
      <c r="F38" s="256">
        <f>I38</f>
        <v>1965</v>
      </c>
      <c r="G38" s="256">
        <f>M38</f>
        <v>11135</v>
      </c>
      <c r="H38" s="256">
        <f t="shared" si="3"/>
        <v>13100</v>
      </c>
      <c r="I38" s="256">
        <f>L38</f>
        <v>1965</v>
      </c>
      <c r="J38" s="257">
        <v>0</v>
      </c>
      <c r="K38" s="257">
        <v>0</v>
      </c>
      <c r="L38" s="257">
        <v>1965</v>
      </c>
      <c r="M38" s="256">
        <f>Q38</f>
        <v>11135</v>
      </c>
      <c r="N38" s="257">
        <v>0</v>
      </c>
      <c r="O38" s="257">
        <v>0</v>
      </c>
      <c r="P38" s="257">
        <v>0</v>
      </c>
      <c r="Q38" s="258">
        <v>11135</v>
      </c>
      <c r="R38" s="243"/>
      <c r="S38" s="243"/>
      <c r="T38" s="243"/>
      <c r="U38" s="244"/>
      <c r="V38" s="244"/>
      <c r="W38" s="244"/>
    </row>
    <row r="39" spans="1:23" s="245" customFormat="1" ht="16.5" customHeight="1" thickBot="1">
      <c r="A39" s="673"/>
      <c r="B39" s="259" t="s">
        <v>32</v>
      </c>
      <c r="C39" s="260"/>
      <c r="D39" s="260"/>
      <c r="E39" s="261">
        <f t="shared" si="2"/>
        <v>1370000</v>
      </c>
      <c r="F39" s="261">
        <f>I39</f>
        <v>205500</v>
      </c>
      <c r="G39" s="261">
        <f>M39</f>
        <v>1164500</v>
      </c>
      <c r="H39" s="261">
        <f t="shared" si="3"/>
        <v>1370000</v>
      </c>
      <c r="I39" s="261">
        <f>J39+K39+L39</f>
        <v>205500</v>
      </c>
      <c r="J39" s="262">
        <v>0</v>
      </c>
      <c r="K39" s="262">
        <v>0</v>
      </c>
      <c r="L39" s="262">
        <v>205500</v>
      </c>
      <c r="M39" s="261">
        <f>Q39</f>
        <v>1164500</v>
      </c>
      <c r="N39" s="262">
        <v>0</v>
      </c>
      <c r="O39" s="262">
        <v>0</v>
      </c>
      <c r="P39" s="262">
        <v>0</v>
      </c>
      <c r="Q39" s="263">
        <v>1164500</v>
      </c>
      <c r="R39" s="243"/>
      <c r="S39" s="243"/>
      <c r="T39" s="243"/>
      <c r="U39" s="244"/>
      <c r="V39" s="244"/>
      <c r="W39" s="244"/>
    </row>
    <row r="40" spans="1:20" s="245" customFormat="1" ht="24" customHeight="1" hidden="1" thickTop="1">
      <c r="A40" s="739" t="s">
        <v>358</v>
      </c>
      <c r="B40" s="239" t="s">
        <v>367</v>
      </c>
      <c r="C40" s="240"/>
      <c r="D40" s="240"/>
      <c r="E40" s="264"/>
      <c r="F40" s="264"/>
      <c r="G40" s="264"/>
      <c r="H40" s="264"/>
      <c r="I40" s="264"/>
      <c r="J40" s="265"/>
      <c r="K40" s="265"/>
      <c r="L40" s="265"/>
      <c r="M40" s="264"/>
      <c r="N40" s="265"/>
      <c r="O40" s="265"/>
      <c r="P40" s="265"/>
      <c r="Q40" s="266"/>
      <c r="R40" s="267"/>
      <c r="S40" s="267"/>
      <c r="T40" s="267"/>
    </row>
    <row r="41" spans="1:20" ht="23.25" customHeight="1" hidden="1">
      <c r="A41" s="682"/>
      <c r="B41" s="39" t="s">
        <v>61</v>
      </c>
      <c r="C41" s="51"/>
      <c r="D41" s="51"/>
      <c r="E41" s="8"/>
      <c r="F41" s="8"/>
      <c r="G41" s="8"/>
      <c r="H41" s="8"/>
      <c r="I41" s="8"/>
      <c r="J41" s="9"/>
      <c r="K41" s="9"/>
      <c r="L41" s="9"/>
      <c r="M41" s="8"/>
      <c r="N41" s="9"/>
      <c r="O41" s="9"/>
      <c r="P41" s="9"/>
      <c r="Q41" s="23"/>
      <c r="R41" s="81"/>
      <c r="S41" s="81"/>
      <c r="T41" s="81"/>
    </row>
    <row r="42" spans="1:20" ht="23.25" customHeight="1" hidden="1">
      <c r="A42" s="682"/>
      <c r="B42" s="39" t="s">
        <v>394</v>
      </c>
      <c r="C42" s="51"/>
      <c r="D42" s="66" t="s">
        <v>393</v>
      </c>
      <c r="E42" s="8"/>
      <c r="F42" s="8"/>
      <c r="G42" s="8"/>
      <c r="H42" s="8"/>
      <c r="I42" s="8"/>
      <c r="J42" s="9"/>
      <c r="K42" s="9"/>
      <c r="L42" s="9"/>
      <c r="M42" s="8"/>
      <c r="N42" s="9"/>
      <c r="O42" s="9"/>
      <c r="P42" s="9"/>
      <c r="Q42" s="23"/>
      <c r="R42" s="81"/>
      <c r="S42" s="81"/>
      <c r="T42" s="81"/>
    </row>
    <row r="43" spans="1:20" ht="65.25" customHeight="1" hidden="1">
      <c r="A43" s="682"/>
      <c r="B43" s="39" t="s">
        <v>0</v>
      </c>
      <c r="C43" s="51"/>
      <c r="D43" s="108" t="s">
        <v>56</v>
      </c>
      <c r="E43" s="8"/>
      <c r="F43" s="8"/>
      <c r="G43" s="8"/>
      <c r="H43" s="8"/>
      <c r="I43" s="8"/>
      <c r="J43" s="9"/>
      <c r="K43" s="9"/>
      <c r="L43" s="9"/>
      <c r="M43" s="8"/>
      <c r="N43" s="9"/>
      <c r="O43" s="9"/>
      <c r="P43" s="9"/>
      <c r="Q43" s="23"/>
      <c r="R43" s="81"/>
      <c r="S43" s="81"/>
      <c r="T43" s="81"/>
    </row>
    <row r="44" spans="1:20" ht="15.75" customHeight="1" hidden="1">
      <c r="A44" s="682"/>
      <c r="B44" s="39" t="s">
        <v>340</v>
      </c>
      <c r="C44" s="96"/>
      <c r="D44" s="96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81"/>
      <c r="S44" s="81"/>
      <c r="T44" s="81"/>
    </row>
    <row r="45" spans="1:20" ht="15" customHeight="1" hidden="1">
      <c r="A45" s="682"/>
      <c r="B45" s="189" t="s">
        <v>365</v>
      </c>
      <c r="C45" s="207"/>
      <c r="D45" s="207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6"/>
      <c r="R45" s="81"/>
      <c r="S45" s="81"/>
      <c r="T45" s="81"/>
    </row>
    <row r="46" spans="1:20" ht="15" customHeight="1" hidden="1" thickBot="1">
      <c r="A46" s="729"/>
      <c r="B46" s="141" t="s">
        <v>32</v>
      </c>
      <c r="C46" s="337"/>
      <c r="D46" s="337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9"/>
      <c r="R46" s="81"/>
      <c r="S46" s="81"/>
      <c r="T46" s="81"/>
    </row>
    <row r="47" spans="1:20" ht="40.5" customHeight="1" thickTop="1">
      <c r="A47" s="733" t="s">
        <v>358</v>
      </c>
      <c r="B47" s="232" t="s">
        <v>5</v>
      </c>
      <c r="C47" s="202"/>
      <c r="D47" s="202"/>
      <c r="E47" s="203">
        <f aca="true" t="shared" si="4" ref="E47:E52">G47+F47</f>
        <v>0</v>
      </c>
      <c r="F47" s="203">
        <f>I47</f>
        <v>0</v>
      </c>
      <c r="G47" s="203">
        <f>M47</f>
        <v>0</v>
      </c>
      <c r="H47" s="203">
        <f aca="true" t="shared" si="5" ref="H47:H52">I47+M47</f>
        <v>0</v>
      </c>
      <c r="I47" s="203">
        <f>J47+K47+L47</f>
        <v>0</v>
      </c>
      <c r="J47" s="202"/>
      <c r="K47" s="202"/>
      <c r="L47" s="202"/>
      <c r="M47" s="203">
        <f>N47+O47+P47+Q47</f>
        <v>0</v>
      </c>
      <c r="N47" s="202"/>
      <c r="O47" s="202"/>
      <c r="P47" s="202"/>
      <c r="Q47" s="204"/>
      <c r="R47" s="81"/>
      <c r="S47" s="81"/>
      <c r="T47" s="81"/>
    </row>
    <row r="48" spans="1:20" ht="30" customHeight="1">
      <c r="A48" s="669"/>
      <c r="B48" s="233" t="s">
        <v>28</v>
      </c>
      <c r="C48" s="51"/>
      <c r="D48" s="51"/>
      <c r="E48" s="52">
        <f t="shared" si="4"/>
        <v>0</v>
      </c>
      <c r="F48" s="52">
        <f>I48</f>
        <v>0</v>
      </c>
      <c r="G48" s="52">
        <f>M48</f>
        <v>0</v>
      </c>
      <c r="H48" s="52">
        <f t="shared" si="5"/>
        <v>0</v>
      </c>
      <c r="I48" s="52">
        <f>J48+K48+L48</f>
        <v>0</v>
      </c>
      <c r="J48" s="51"/>
      <c r="K48" s="51"/>
      <c r="L48" s="51"/>
      <c r="M48" s="52">
        <f>N48+O48+P48+Q48</f>
        <v>0</v>
      </c>
      <c r="N48" s="51"/>
      <c r="O48" s="51"/>
      <c r="P48" s="51"/>
      <c r="Q48" s="95"/>
      <c r="R48" s="81"/>
      <c r="S48" s="81"/>
      <c r="T48" s="81"/>
    </row>
    <row r="49" spans="1:20" ht="32.25" customHeight="1">
      <c r="A49" s="669"/>
      <c r="B49" s="233" t="s">
        <v>132</v>
      </c>
      <c r="C49" s="51"/>
      <c r="D49" s="66"/>
      <c r="E49" s="52">
        <f t="shared" si="4"/>
        <v>0</v>
      </c>
      <c r="F49" s="52">
        <f>I49</f>
        <v>0</v>
      </c>
      <c r="G49" s="52">
        <f>M49</f>
        <v>0</v>
      </c>
      <c r="H49" s="52">
        <f t="shared" si="5"/>
        <v>0</v>
      </c>
      <c r="I49" s="52">
        <f>J49+K49+L49</f>
        <v>0</v>
      </c>
      <c r="J49" s="51"/>
      <c r="K49" s="51"/>
      <c r="L49" s="51"/>
      <c r="M49" s="52">
        <f>N49+O49+P49+Q49</f>
        <v>0</v>
      </c>
      <c r="N49" s="51"/>
      <c r="O49" s="51"/>
      <c r="P49" s="51"/>
      <c r="Q49" s="95"/>
      <c r="R49" s="81"/>
      <c r="S49" s="81"/>
      <c r="T49" s="81"/>
    </row>
    <row r="50" spans="1:20" ht="39" customHeight="1">
      <c r="A50" s="669"/>
      <c r="B50" s="233" t="s">
        <v>133</v>
      </c>
      <c r="C50" s="51" t="s">
        <v>245</v>
      </c>
      <c r="D50" s="66"/>
      <c r="E50" s="52">
        <f t="shared" si="4"/>
        <v>0</v>
      </c>
      <c r="F50" s="52">
        <f>I50</f>
        <v>0</v>
      </c>
      <c r="G50" s="52">
        <f>M50</f>
        <v>0</v>
      </c>
      <c r="H50" s="52">
        <f t="shared" si="5"/>
        <v>0</v>
      </c>
      <c r="I50" s="52">
        <f>J50+K50+L50</f>
        <v>0</v>
      </c>
      <c r="J50" s="51"/>
      <c r="K50" s="51"/>
      <c r="L50" s="51"/>
      <c r="M50" s="52">
        <f>N50+O50+P50+Q50</f>
        <v>0</v>
      </c>
      <c r="N50" s="51"/>
      <c r="O50" s="51"/>
      <c r="P50" s="51"/>
      <c r="Q50" s="95"/>
      <c r="R50" s="81"/>
      <c r="S50" s="81"/>
      <c r="T50" s="81"/>
    </row>
    <row r="51" spans="1:20" ht="15" customHeight="1">
      <c r="A51" s="669"/>
      <c r="B51" s="234" t="s">
        <v>340</v>
      </c>
      <c r="C51" s="96" t="s">
        <v>22</v>
      </c>
      <c r="D51" s="96" t="s">
        <v>29</v>
      </c>
      <c r="E51" s="52">
        <f t="shared" si="4"/>
        <v>10004</v>
      </c>
      <c r="F51" s="52">
        <f>F52</f>
        <v>1501</v>
      </c>
      <c r="G51" s="52">
        <f>G52+G60</f>
        <v>8503</v>
      </c>
      <c r="H51" s="52">
        <f t="shared" si="5"/>
        <v>10004</v>
      </c>
      <c r="I51" s="52">
        <f>J51+K51+L51</f>
        <v>1501</v>
      </c>
      <c r="J51" s="52">
        <f>SUM(J60:J60)</f>
        <v>0</v>
      </c>
      <c r="K51" s="52">
        <f>SUM(K60:K60)</f>
        <v>0</v>
      </c>
      <c r="L51" s="52">
        <f>L52+L60</f>
        <v>1501</v>
      </c>
      <c r="M51" s="52">
        <f>M52+M60</f>
        <v>8503</v>
      </c>
      <c r="N51" s="52"/>
      <c r="O51" s="52"/>
      <c r="P51" s="52">
        <f>SUM(P60:P60)</f>
        <v>0</v>
      </c>
      <c r="Q51" s="58">
        <f>Q52+Q60</f>
        <v>8503</v>
      </c>
      <c r="R51" s="81"/>
      <c r="S51" s="81"/>
      <c r="T51" s="81"/>
    </row>
    <row r="52" spans="1:20" ht="15" customHeight="1" thickBot="1">
      <c r="A52" s="734"/>
      <c r="B52" s="235" t="s">
        <v>365</v>
      </c>
      <c r="C52" s="229"/>
      <c r="D52" s="229"/>
      <c r="E52" s="214">
        <f t="shared" si="4"/>
        <v>10004</v>
      </c>
      <c r="F52" s="214">
        <f>I52</f>
        <v>1501</v>
      </c>
      <c r="G52" s="214">
        <f>M52</f>
        <v>8503</v>
      </c>
      <c r="H52" s="214">
        <f t="shared" si="5"/>
        <v>10004</v>
      </c>
      <c r="I52" s="214">
        <f>L52</f>
        <v>1501</v>
      </c>
      <c r="J52" s="230">
        <v>0</v>
      </c>
      <c r="K52" s="230">
        <v>0</v>
      </c>
      <c r="L52" s="230">
        <v>1501</v>
      </c>
      <c r="M52" s="214">
        <f>Q52</f>
        <v>8503</v>
      </c>
      <c r="N52" s="230">
        <v>0</v>
      </c>
      <c r="O52" s="230">
        <v>0</v>
      </c>
      <c r="P52" s="230">
        <v>0</v>
      </c>
      <c r="Q52" s="231">
        <v>8503</v>
      </c>
      <c r="R52" s="81"/>
      <c r="S52" s="81"/>
      <c r="T52" s="81"/>
    </row>
    <row r="53" spans="1:20" ht="21.75" customHeight="1" thickTop="1">
      <c r="A53" s="733" t="s">
        <v>246</v>
      </c>
      <c r="B53" s="38" t="s">
        <v>57</v>
      </c>
      <c r="C53" s="114"/>
      <c r="D53" s="114"/>
      <c r="E53" s="115">
        <f>G53+F53</f>
        <v>0</v>
      </c>
      <c r="F53" s="115">
        <f>I53</f>
        <v>0</v>
      </c>
      <c r="G53" s="115">
        <f>M53</f>
        <v>0</v>
      </c>
      <c r="H53" s="115">
        <f>I53+M53</f>
        <v>0</v>
      </c>
      <c r="I53" s="115">
        <f>J53+K53+L53</f>
        <v>0</v>
      </c>
      <c r="J53" s="114"/>
      <c r="K53" s="114"/>
      <c r="L53" s="114"/>
      <c r="M53" s="115">
        <f>N53+O53+P53+Q53</f>
        <v>0</v>
      </c>
      <c r="N53" s="114"/>
      <c r="O53" s="114"/>
      <c r="P53" s="114"/>
      <c r="Q53" s="228"/>
      <c r="R53" s="81"/>
      <c r="S53" s="81"/>
      <c r="T53" s="81"/>
    </row>
    <row r="54" spans="1:20" ht="18.75" customHeight="1">
      <c r="A54" s="669"/>
      <c r="B54" s="39" t="s">
        <v>386</v>
      </c>
      <c r="C54" s="5"/>
      <c r="D54" s="5"/>
      <c r="E54" s="8">
        <f>G54+F54</f>
        <v>0</v>
      </c>
      <c r="F54" s="8">
        <f>I54</f>
        <v>0</v>
      </c>
      <c r="G54" s="8">
        <f>M54</f>
        <v>0</v>
      </c>
      <c r="H54" s="8">
        <f>I54+M54</f>
        <v>0</v>
      </c>
      <c r="I54" s="8">
        <f>J54+K54+L54</f>
        <v>0</v>
      </c>
      <c r="J54" s="5"/>
      <c r="K54" s="5"/>
      <c r="L54" s="5"/>
      <c r="M54" s="8">
        <f>N54+O54+P54+Q54</f>
        <v>0</v>
      </c>
      <c r="N54" s="5"/>
      <c r="O54" s="5"/>
      <c r="P54" s="5"/>
      <c r="Q54" s="34"/>
      <c r="R54" s="81"/>
      <c r="S54" s="81"/>
      <c r="T54" s="81"/>
    </row>
    <row r="55" spans="1:20" ht="32.25" customHeight="1">
      <c r="A55" s="669"/>
      <c r="B55" s="39" t="s">
        <v>58</v>
      </c>
      <c r="C55" s="5"/>
      <c r="D55" s="6" t="s">
        <v>464</v>
      </c>
      <c r="E55" s="8">
        <f>G55+F55</f>
        <v>0</v>
      </c>
      <c r="F55" s="8">
        <f>I55</f>
        <v>0</v>
      </c>
      <c r="G55" s="8">
        <f>M55</f>
        <v>0</v>
      </c>
      <c r="H55" s="8">
        <f>I55+M55</f>
        <v>0</v>
      </c>
      <c r="I55" s="8">
        <f>J55+K55+L55</f>
        <v>0</v>
      </c>
      <c r="J55" s="5"/>
      <c r="K55" s="5"/>
      <c r="L55" s="5"/>
      <c r="M55" s="8">
        <f>N55+O55+P55+Q55</f>
        <v>0</v>
      </c>
      <c r="N55" s="5"/>
      <c r="O55" s="5"/>
      <c r="P55" s="5"/>
      <c r="Q55" s="34"/>
      <c r="R55" s="81"/>
      <c r="S55" s="81"/>
      <c r="T55" s="81"/>
    </row>
    <row r="56" spans="1:20" ht="24.75" customHeight="1">
      <c r="A56" s="669"/>
      <c r="B56" s="39" t="s">
        <v>242</v>
      </c>
      <c r="C56" s="5"/>
      <c r="D56" s="6" t="s">
        <v>59</v>
      </c>
      <c r="E56" s="8">
        <f>G56+F56</f>
        <v>0</v>
      </c>
      <c r="F56" s="8">
        <f>I56</f>
        <v>0</v>
      </c>
      <c r="G56" s="8">
        <f>M56</f>
        <v>0</v>
      </c>
      <c r="H56" s="8">
        <f>I56+M56</f>
        <v>0</v>
      </c>
      <c r="I56" s="8">
        <f>J56+K56+L56</f>
        <v>0</v>
      </c>
      <c r="J56" s="5"/>
      <c r="K56" s="5"/>
      <c r="L56" s="5"/>
      <c r="M56" s="8">
        <f>N56+O56+P56+Q56</f>
        <v>0</v>
      </c>
      <c r="N56" s="5"/>
      <c r="O56" s="5"/>
      <c r="P56" s="5"/>
      <c r="Q56" s="34"/>
      <c r="R56" s="81"/>
      <c r="S56" s="81"/>
      <c r="T56" s="81"/>
    </row>
    <row r="57" spans="1:20" ht="24" customHeight="1">
      <c r="A57" s="669"/>
      <c r="B57" s="41" t="s">
        <v>243</v>
      </c>
      <c r="C57" s="4"/>
      <c r="D57" s="4"/>
      <c r="E57" s="8">
        <f>E58</f>
        <v>567935</v>
      </c>
      <c r="F57" s="8">
        <f aca="true" t="shared" si="6" ref="F57:P57">F58</f>
        <v>141984</v>
      </c>
      <c r="G57" s="8">
        <f t="shared" si="6"/>
        <v>425951</v>
      </c>
      <c r="H57" s="8">
        <f t="shared" si="6"/>
        <v>567935</v>
      </c>
      <c r="I57" s="8">
        <f t="shared" si="6"/>
        <v>141984</v>
      </c>
      <c r="J57" s="8">
        <f t="shared" si="6"/>
        <v>0</v>
      </c>
      <c r="K57" s="8">
        <f t="shared" si="6"/>
        <v>0</v>
      </c>
      <c r="L57" s="8">
        <v>141984</v>
      </c>
      <c r="M57" s="8">
        <f t="shared" si="6"/>
        <v>425951</v>
      </c>
      <c r="N57" s="8">
        <f t="shared" si="6"/>
        <v>0</v>
      </c>
      <c r="O57" s="8">
        <f t="shared" si="6"/>
        <v>0</v>
      </c>
      <c r="P57" s="8">
        <f t="shared" si="6"/>
        <v>0</v>
      </c>
      <c r="Q57" s="24">
        <v>425951</v>
      </c>
      <c r="R57" s="81"/>
      <c r="S57" s="81"/>
      <c r="T57" s="81"/>
    </row>
    <row r="58" spans="1:20" ht="21.75" customHeight="1" thickBot="1">
      <c r="A58" s="50"/>
      <c r="B58" s="189" t="s">
        <v>365</v>
      </c>
      <c r="C58" s="76"/>
      <c r="D58" s="76"/>
      <c r="E58" s="195">
        <f>G58+F58</f>
        <v>567935</v>
      </c>
      <c r="F58" s="195">
        <f>I58</f>
        <v>141984</v>
      </c>
      <c r="G58" s="195">
        <f>M58</f>
        <v>425951</v>
      </c>
      <c r="H58" s="195">
        <f>I58+M58</f>
        <v>567935</v>
      </c>
      <c r="I58" s="195">
        <f>J58+K58+L58</f>
        <v>141984</v>
      </c>
      <c r="J58" s="200">
        <v>0</v>
      </c>
      <c r="K58" s="200">
        <v>0</v>
      </c>
      <c r="L58" s="200">
        <f>L57</f>
        <v>141984</v>
      </c>
      <c r="M58" s="195">
        <f>Q58</f>
        <v>425951</v>
      </c>
      <c r="N58" s="200">
        <v>0</v>
      </c>
      <c r="O58" s="200">
        <v>0</v>
      </c>
      <c r="P58" s="200"/>
      <c r="Q58" s="201">
        <f>Q57</f>
        <v>425951</v>
      </c>
      <c r="R58" s="81"/>
      <c r="S58" s="81"/>
      <c r="T58" s="81"/>
    </row>
    <row r="59" spans="1:20" ht="21" customHeight="1" thickBot="1" thickTop="1">
      <c r="A59" s="85">
        <v>2</v>
      </c>
      <c r="B59" s="86" t="s">
        <v>343</v>
      </c>
      <c r="C59" s="691" t="s">
        <v>323</v>
      </c>
      <c r="D59" s="692"/>
      <c r="E59" s="87">
        <f>E64+E78+E94+E101+E108+E115+E122+E130+E137+E145+E152+E159+E165+E172+E179+E186+E192+E199+E206+E213+E221+E86+E70+E228+E58</f>
        <v>6923909</v>
      </c>
      <c r="F59" s="87">
        <f aca="true" t="shared" si="7" ref="F59:S59">F64+F78+F94+F101+F108+F115+F122+F130+F137+F145+F152+F159+F165+F172+F179+F186+F192+F199+F206+F213+F221+F86+F70+F228</f>
        <v>1048099</v>
      </c>
      <c r="G59" s="87">
        <f t="shared" si="7"/>
        <v>5307875</v>
      </c>
      <c r="H59" s="87">
        <f t="shared" si="7"/>
        <v>6355974</v>
      </c>
      <c r="I59" s="87">
        <f t="shared" si="7"/>
        <v>1048099</v>
      </c>
      <c r="J59" s="87">
        <f t="shared" si="7"/>
        <v>0</v>
      </c>
      <c r="K59" s="87">
        <f t="shared" si="7"/>
        <v>0</v>
      </c>
      <c r="L59" s="87">
        <f t="shared" si="7"/>
        <v>1047874</v>
      </c>
      <c r="M59" s="87">
        <f t="shared" si="7"/>
        <v>5307875</v>
      </c>
      <c r="N59" s="87">
        <f t="shared" si="7"/>
        <v>0</v>
      </c>
      <c r="O59" s="87">
        <f t="shared" si="7"/>
        <v>0</v>
      </c>
      <c r="P59" s="87">
        <f t="shared" si="7"/>
        <v>0</v>
      </c>
      <c r="Q59" s="87">
        <f t="shared" si="7"/>
        <v>5306600</v>
      </c>
      <c r="R59" s="87">
        <f t="shared" si="7"/>
        <v>0</v>
      </c>
      <c r="S59" s="87">
        <f t="shared" si="7"/>
        <v>0</v>
      </c>
      <c r="T59" s="40"/>
    </row>
    <row r="60" spans="1:20" ht="27" customHeight="1" thickTop="1">
      <c r="A60" s="733" t="s">
        <v>246</v>
      </c>
      <c r="B60" s="38" t="s">
        <v>57</v>
      </c>
      <c r="C60" s="114"/>
      <c r="D60" s="114"/>
      <c r="E60" s="115">
        <f>G60+F60</f>
        <v>0</v>
      </c>
      <c r="F60" s="115">
        <f>I60</f>
        <v>0</v>
      </c>
      <c r="G60" s="115">
        <f>M60</f>
        <v>0</v>
      </c>
      <c r="H60" s="115">
        <f>I60+M60</f>
        <v>0</v>
      </c>
      <c r="I60" s="115">
        <f>J60+K60+L60</f>
        <v>0</v>
      </c>
      <c r="J60" s="114"/>
      <c r="K60" s="114"/>
      <c r="L60" s="114"/>
      <c r="M60" s="115">
        <f>N60+O60+P60+Q60</f>
        <v>0</v>
      </c>
      <c r="N60" s="114"/>
      <c r="O60" s="114"/>
      <c r="P60" s="114"/>
      <c r="Q60" s="228"/>
      <c r="R60" s="81"/>
      <c r="S60" s="81"/>
      <c r="T60" s="81"/>
    </row>
    <row r="61" spans="1:20" ht="24" customHeight="1">
      <c r="A61" s="669"/>
      <c r="B61" s="39" t="s">
        <v>386</v>
      </c>
      <c r="C61" s="5"/>
      <c r="D61" s="5"/>
      <c r="E61" s="8">
        <f>G61+F61</f>
        <v>0</v>
      </c>
      <c r="F61" s="8">
        <f>I61</f>
        <v>0</v>
      </c>
      <c r="G61" s="8">
        <f>M61</f>
        <v>0</v>
      </c>
      <c r="H61" s="8">
        <f>I61+M61</f>
        <v>0</v>
      </c>
      <c r="I61" s="8">
        <f>J61+K61+L61</f>
        <v>0</v>
      </c>
      <c r="J61" s="5"/>
      <c r="K61" s="5"/>
      <c r="L61" s="5"/>
      <c r="M61" s="8">
        <f>N61+O61+P61+Q61</f>
        <v>0</v>
      </c>
      <c r="N61" s="5"/>
      <c r="O61" s="5"/>
      <c r="P61" s="5"/>
      <c r="Q61" s="34"/>
      <c r="R61" s="81"/>
      <c r="S61" s="81"/>
      <c r="T61" s="81"/>
    </row>
    <row r="62" spans="1:20" ht="39" customHeight="1">
      <c r="A62" s="669"/>
      <c r="B62" s="39" t="s">
        <v>58</v>
      </c>
      <c r="C62" s="5"/>
      <c r="D62" s="6" t="s">
        <v>464</v>
      </c>
      <c r="E62" s="8">
        <f>G62+F62</f>
        <v>0</v>
      </c>
      <c r="F62" s="8">
        <f>I62</f>
        <v>0</v>
      </c>
      <c r="G62" s="8">
        <f>M62</f>
        <v>0</v>
      </c>
      <c r="H62" s="8">
        <f>I62+M62</f>
        <v>0</v>
      </c>
      <c r="I62" s="8">
        <f>J62+K62+L62</f>
        <v>0</v>
      </c>
      <c r="J62" s="5"/>
      <c r="K62" s="5"/>
      <c r="L62" s="5"/>
      <c r="M62" s="8">
        <f>N62+O62+P62+Q62</f>
        <v>0</v>
      </c>
      <c r="N62" s="5"/>
      <c r="O62" s="5"/>
      <c r="P62" s="5"/>
      <c r="Q62" s="34"/>
      <c r="R62" s="81"/>
      <c r="S62" s="81"/>
      <c r="T62" s="81"/>
    </row>
    <row r="63" spans="1:20" ht="32.25" customHeight="1">
      <c r="A63" s="669"/>
      <c r="B63" s="39" t="s">
        <v>242</v>
      </c>
      <c r="C63" s="5"/>
      <c r="D63" s="6" t="s">
        <v>59</v>
      </c>
      <c r="E63" s="8">
        <f>G63+F63</f>
        <v>0</v>
      </c>
      <c r="F63" s="8">
        <f>I63</f>
        <v>0</v>
      </c>
      <c r="G63" s="8">
        <f>M63</f>
        <v>0</v>
      </c>
      <c r="H63" s="8">
        <f>I63+M63</f>
        <v>0</v>
      </c>
      <c r="I63" s="8">
        <f>J63+K63+L63</f>
        <v>0</v>
      </c>
      <c r="J63" s="5"/>
      <c r="K63" s="5"/>
      <c r="L63" s="5"/>
      <c r="M63" s="8">
        <f>N63+O63+P63+Q63</f>
        <v>0</v>
      </c>
      <c r="N63" s="5"/>
      <c r="O63" s="5"/>
      <c r="P63" s="5"/>
      <c r="Q63" s="34"/>
      <c r="R63" s="81"/>
      <c r="S63" s="81"/>
      <c r="T63" s="81"/>
    </row>
    <row r="64" spans="1:20" ht="15" customHeight="1">
      <c r="A64" s="669"/>
      <c r="B64" s="41" t="s">
        <v>243</v>
      </c>
      <c r="C64" s="4"/>
      <c r="D64" s="4"/>
      <c r="E64" s="8">
        <f>E65</f>
        <v>717561</v>
      </c>
      <c r="F64" s="8">
        <f aca="true" t="shared" si="8" ref="F64:Q64">F65</f>
        <v>179390</v>
      </c>
      <c r="G64" s="8">
        <f t="shared" si="8"/>
        <v>538171</v>
      </c>
      <c r="H64" s="8">
        <f t="shared" si="8"/>
        <v>717561</v>
      </c>
      <c r="I64" s="8">
        <f t="shared" si="8"/>
        <v>179390</v>
      </c>
      <c r="J64" s="8">
        <f t="shared" si="8"/>
        <v>0</v>
      </c>
      <c r="K64" s="8">
        <f t="shared" si="8"/>
        <v>0</v>
      </c>
      <c r="L64" s="8">
        <f t="shared" si="8"/>
        <v>179390</v>
      </c>
      <c r="M64" s="8">
        <f t="shared" si="8"/>
        <v>538171</v>
      </c>
      <c r="N64" s="8">
        <f t="shared" si="8"/>
        <v>0</v>
      </c>
      <c r="O64" s="8">
        <f t="shared" si="8"/>
        <v>0</v>
      </c>
      <c r="P64" s="8">
        <f t="shared" si="8"/>
        <v>0</v>
      </c>
      <c r="Q64" s="24">
        <f t="shared" si="8"/>
        <v>538171</v>
      </c>
      <c r="R64" s="81"/>
      <c r="S64" s="81"/>
      <c r="T64" s="81"/>
    </row>
    <row r="65" spans="1:20" ht="15" customHeight="1" thickBot="1">
      <c r="A65" s="50"/>
      <c r="B65" s="189" t="s">
        <v>365</v>
      </c>
      <c r="C65" s="76"/>
      <c r="D65" s="76"/>
      <c r="E65" s="195">
        <f>G65+F65</f>
        <v>717561</v>
      </c>
      <c r="F65" s="195">
        <f>I65</f>
        <v>179390</v>
      </c>
      <c r="G65" s="195">
        <f>M65</f>
        <v>538171</v>
      </c>
      <c r="H65" s="195">
        <f>I65+M65</f>
        <v>717561</v>
      </c>
      <c r="I65" s="195">
        <f aca="true" t="shared" si="9" ref="I65:I70">J65+K65+L65</f>
        <v>179390</v>
      </c>
      <c r="J65" s="200">
        <v>0</v>
      </c>
      <c r="K65" s="200">
        <v>0</v>
      </c>
      <c r="L65" s="200">
        <f>41890+137500</f>
        <v>179390</v>
      </c>
      <c r="M65" s="195">
        <f>Q65</f>
        <v>538171</v>
      </c>
      <c r="N65" s="200">
        <v>0</v>
      </c>
      <c r="O65" s="200">
        <v>0</v>
      </c>
      <c r="P65" s="200"/>
      <c r="Q65" s="201">
        <f>125671+412500</f>
        <v>538171</v>
      </c>
      <c r="R65" s="81"/>
      <c r="S65" s="81"/>
      <c r="T65" s="81"/>
    </row>
    <row r="66" spans="1:20" ht="32.25" customHeight="1" thickTop="1">
      <c r="A66" s="738" t="s">
        <v>345</v>
      </c>
      <c r="B66" s="239" t="s">
        <v>19</v>
      </c>
      <c r="C66" s="240"/>
      <c r="D66" s="240"/>
      <c r="E66" s="241">
        <f aca="true" t="shared" si="10" ref="E66:E72">G66+F66</f>
        <v>0</v>
      </c>
      <c r="F66" s="241">
        <f>I66</f>
        <v>0</v>
      </c>
      <c r="G66" s="241">
        <f>M66</f>
        <v>0</v>
      </c>
      <c r="H66" s="241">
        <f aca="true" t="shared" si="11" ref="H66:H72">I66+M66</f>
        <v>0</v>
      </c>
      <c r="I66" s="241">
        <f t="shared" si="9"/>
        <v>0</v>
      </c>
      <c r="J66" s="240"/>
      <c r="K66" s="240"/>
      <c r="L66" s="240"/>
      <c r="M66" s="241">
        <f>N66+O66+P66+Q66</f>
        <v>0</v>
      </c>
      <c r="N66" s="240"/>
      <c r="O66" s="240"/>
      <c r="P66" s="240"/>
      <c r="Q66" s="242"/>
      <c r="R66" s="81"/>
      <c r="S66" s="81"/>
      <c r="T66" s="81"/>
    </row>
    <row r="67" spans="1:20" ht="19.5" customHeight="1">
      <c r="A67" s="672"/>
      <c r="B67" s="246" t="s">
        <v>20</v>
      </c>
      <c r="C67" s="247"/>
      <c r="D67" s="247"/>
      <c r="E67" s="248">
        <f t="shared" si="10"/>
        <v>0</v>
      </c>
      <c r="F67" s="248">
        <f>I67</f>
        <v>0</v>
      </c>
      <c r="G67" s="248">
        <f>M67</f>
        <v>0</v>
      </c>
      <c r="H67" s="248">
        <f t="shared" si="11"/>
        <v>0</v>
      </c>
      <c r="I67" s="248">
        <f t="shared" si="9"/>
        <v>0</v>
      </c>
      <c r="J67" s="247"/>
      <c r="K67" s="247"/>
      <c r="L67" s="247"/>
      <c r="M67" s="248">
        <f>N67+O67+P67+Q67</f>
        <v>0</v>
      </c>
      <c r="N67" s="247"/>
      <c r="O67" s="247"/>
      <c r="P67" s="247"/>
      <c r="Q67" s="249"/>
      <c r="R67" s="81"/>
      <c r="S67" s="81"/>
      <c r="T67" s="81"/>
    </row>
    <row r="68" spans="1:20" ht="19.5" customHeight="1">
      <c r="A68" s="672"/>
      <c r="B68" s="246" t="s">
        <v>21</v>
      </c>
      <c r="C68" s="247"/>
      <c r="D68" s="250" t="s">
        <v>24</v>
      </c>
      <c r="E68" s="248">
        <f t="shared" si="10"/>
        <v>0</v>
      </c>
      <c r="F68" s="248">
        <f>I68</f>
        <v>0</v>
      </c>
      <c r="G68" s="248">
        <f>M68</f>
        <v>0</v>
      </c>
      <c r="H68" s="248">
        <f t="shared" si="11"/>
        <v>0</v>
      </c>
      <c r="I68" s="248">
        <f t="shared" si="9"/>
        <v>0</v>
      </c>
      <c r="J68" s="247"/>
      <c r="K68" s="247"/>
      <c r="L68" s="247"/>
      <c r="M68" s="248">
        <f>N68+O68+P68+Q68</f>
        <v>0</v>
      </c>
      <c r="N68" s="247"/>
      <c r="O68" s="247"/>
      <c r="P68" s="247"/>
      <c r="Q68" s="249"/>
      <c r="R68" s="81"/>
      <c r="S68" s="81"/>
      <c r="T68" s="81"/>
    </row>
    <row r="69" spans="1:20" ht="19.5" customHeight="1">
      <c r="A69" s="672"/>
      <c r="B69" s="246" t="s">
        <v>9</v>
      </c>
      <c r="C69" s="687" t="s">
        <v>270</v>
      </c>
      <c r="D69" s="688"/>
      <c r="E69" s="248">
        <f t="shared" si="10"/>
        <v>0</v>
      </c>
      <c r="F69" s="248">
        <f>I69</f>
        <v>0</v>
      </c>
      <c r="G69" s="248">
        <f>M69</f>
        <v>0</v>
      </c>
      <c r="H69" s="248">
        <f t="shared" si="11"/>
        <v>0</v>
      </c>
      <c r="I69" s="248">
        <f t="shared" si="9"/>
        <v>0</v>
      </c>
      <c r="J69" s="247"/>
      <c r="K69" s="247"/>
      <c r="L69" s="247"/>
      <c r="M69" s="248">
        <f>N69+O69+P69+Q69</f>
        <v>0</v>
      </c>
      <c r="N69" s="247"/>
      <c r="O69" s="247"/>
      <c r="P69" s="247"/>
      <c r="Q69" s="249"/>
      <c r="R69" s="81"/>
      <c r="S69" s="81"/>
      <c r="T69" s="81"/>
    </row>
    <row r="70" spans="1:20" ht="19.5" customHeight="1">
      <c r="A70" s="672"/>
      <c r="B70" s="251" t="s">
        <v>340</v>
      </c>
      <c r="C70" s="252" t="s">
        <v>22</v>
      </c>
      <c r="D70" s="252" t="s">
        <v>23</v>
      </c>
      <c r="E70" s="248">
        <f t="shared" si="10"/>
        <v>315468</v>
      </c>
      <c r="F70" s="248">
        <f>F71+F72</f>
        <v>47320</v>
      </c>
      <c r="G70" s="248">
        <f>G71+G72</f>
        <v>268148</v>
      </c>
      <c r="H70" s="248">
        <f t="shared" si="11"/>
        <v>315468</v>
      </c>
      <c r="I70" s="248">
        <f t="shared" si="9"/>
        <v>47320</v>
      </c>
      <c r="J70" s="248">
        <f>SUM(J72:J72)</f>
        <v>0</v>
      </c>
      <c r="K70" s="248">
        <f>SUM(K72:K72)</f>
        <v>0</v>
      </c>
      <c r="L70" s="248">
        <f>L71+L72</f>
        <v>47320</v>
      </c>
      <c r="M70" s="248">
        <f>M71+M72</f>
        <v>268148</v>
      </c>
      <c r="N70" s="248"/>
      <c r="O70" s="248"/>
      <c r="P70" s="248">
        <f>SUM(P72:P72)</f>
        <v>0</v>
      </c>
      <c r="Q70" s="253">
        <f>Q71+Q72</f>
        <v>268148</v>
      </c>
      <c r="R70" s="81"/>
      <c r="S70" s="81"/>
      <c r="T70" s="81"/>
    </row>
    <row r="71" spans="1:20" ht="19.5" customHeight="1">
      <c r="A71" s="672"/>
      <c r="B71" s="254" t="s">
        <v>365</v>
      </c>
      <c r="C71" s="255"/>
      <c r="D71" s="255"/>
      <c r="E71" s="256">
        <f t="shared" si="10"/>
        <v>16000</v>
      </c>
      <c r="F71" s="256">
        <f>I71</f>
        <v>2400</v>
      </c>
      <c r="G71" s="256">
        <f>M71</f>
        <v>13600</v>
      </c>
      <c r="H71" s="256">
        <f t="shared" si="11"/>
        <v>16000</v>
      </c>
      <c r="I71" s="256">
        <f>L71</f>
        <v>2400</v>
      </c>
      <c r="J71" s="257">
        <v>0</v>
      </c>
      <c r="K71" s="257">
        <v>0</v>
      </c>
      <c r="L71" s="257">
        <v>2400</v>
      </c>
      <c r="M71" s="256">
        <f>Q71</f>
        <v>13600</v>
      </c>
      <c r="N71" s="257">
        <v>0</v>
      </c>
      <c r="O71" s="257">
        <v>0</v>
      </c>
      <c r="P71" s="257">
        <v>0</v>
      </c>
      <c r="Q71" s="258">
        <v>13600</v>
      </c>
      <c r="R71" s="81"/>
      <c r="S71" s="81"/>
      <c r="T71" s="81"/>
    </row>
    <row r="72" spans="1:20" ht="19.5" customHeight="1" thickBot="1">
      <c r="A72" s="673"/>
      <c r="B72" s="259" t="s">
        <v>32</v>
      </c>
      <c r="C72" s="260"/>
      <c r="D72" s="260"/>
      <c r="E72" s="261">
        <f t="shared" si="10"/>
        <v>299468</v>
      </c>
      <c r="F72" s="261">
        <f>I72</f>
        <v>44920</v>
      </c>
      <c r="G72" s="261">
        <f>M72</f>
        <v>254548</v>
      </c>
      <c r="H72" s="261">
        <f t="shared" si="11"/>
        <v>299468</v>
      </c>
      <c r="I72" s="261">
        <f>J72+K72+L72</f>
        <v>44920</v>
      </c>
      <c r="J72" s="262">
        <v>0</v>
      </c>
      <c r="K72" s="262">
        <v>0</v>
      </c>
      <c r="L72" s="262">
        <v>44920</v>
      </c>
      <c r="M72" s="261">
        <f>Q72</f>
        <v>254548</v>
      </c>
      <c r="N72" s="262">
        <v>0</v>
      </c>
      <c r="O72" s="262">
        <v>0</v>
      </c>
      <c r="P72" s="262">
        <v>0</v>
      </c>
      <c r="Q72" s="263">
        <v>254548</v>
      </c>
      <c r="R72" s="81"/>
      <c r="S72" s="81"/>
      <c r="T72" s="81"/>
    </row>
    <row r="73" spans="1:20" ht="18.75" customHeight="1" thickTop="1">
      <c r="A73" s="684" t="s">
        <v>349</v>
      </c>
      <c r="B73" s="236" t="s">
        <v>387</v>
      </c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8"/>
      <c r="R73" s="49"/>
      <c r="S73" s="49"/>
      <c r="T73" s="49"/>
    </row>
    <row r="74" spans="1:20" ht="18" customHeight="1">
      <c r="A74" s="685"/>
      <c r="B74" s="96" t="s">
        <v>388</v>
      </c>
      <c r="C74" s="674" t="s">
        <v>63</v>
      </c>
      <c r="D74" s="675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1"/>
      <c r="R74" s="49"/>
      <c r="S74" s="49"/>
      <c r="T74" s="49"/>
    </row>
    <row r="75" spans="1:20" ht="32.25" customHeight="1">
      <c r="A75" s="685"/>
      <c r="B75" s="39" t="s">
        <v>105</v>
      </c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1"/>
      <c r="R75" s="49"/>
      <c r="S75" s="49"/>
      <c r="T75" s="49"/>
    </row>
    <row r="76" spans="1:20" ht="33.75" customHeight="1">
      <c r="A76" s="685"/>
      <c r="B76" s="102" t="s">
        <v>389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1"/>
      <c r="R76" s="49"/>
      <c r="S76" s="49"/>
      <c r="T76" s="49"/>
    </row>
    <row r="77" spans="1:20" ht="15" customHeight="1">
      <c r="A77" s="685"/>
      <c r="B77" s="96" t="s">
        <v>300</v>
      </c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1"/>
      <c r="R77" s="49"/>
      <c r="S77" s="49"/>
      <c r="T77" s="49"/>
    </row>
    <row r="78" spans="1:20" ht="15" customHeight="1">
      <c r="A78" s="685"/>
      <c r="B78" s="96" t="s">
        <v>390</v>
      </c>
      <c r="C78" s="103" t="s">
        <v>106</v>
      </c>
      <c r="D78" s="100" t="s">
        <v>107</v>
      </c>
      <c r="E78" s="52">
        <f aca="true" t="shared" si="12" ref="E78:Q78">E80+E81</f>
        <v>436512</v>
      </c>
      <c r="F78" s="79">
        <f t="shared" si="12"/>
        <v>60545</v>
      </c>
      <c r="G78" s="52">
        <f t="shared" si="12"/>
        <v>375967</v>
      </c>
      <c r="H78" s="52">
        <f t="shared" si="12"/>
        <v>436512</v>
      </c>
      <c r="I78" s="79">
        <f t="shared" si="12"/>
        <v>60545</v>
      </c>
      <c r="J78" s="52">
        <f t="shared" si="12"/>
        <v>0</v>
      </c>
      <c r="K78" s="52">
        <f t="shared" si="12"/>
        <v>0</v>
      </c>
      <c r="L78" s="79">
        <f t="shared" si="12"/>
        <v>60545</v>
      </c>
      <c r="M78" s="52">
        <f t="shared" si="12"/>
        <v>375967</v>
      </c>
      <c r="N78" s="52">
        <f t="shared" si="12"/>
        <v>0</v>
      </c>
      <c r="O78" s="52">
        <f t="shared" si="12"/>
        <v>0</v>
      </c>
      <c r="P78" s="52">
        <f t="shared" si="12"/>
        <v>0</v>
      </c>
      <c r="Q78" s="58">
        <f t="shared" si="12"/>
        <v>375967</v>
      </c>
      <c r="R78" s="49"/>
      <c r="S78" s="49"/>
      <c r="T78" s="49"/>
    </row>
    <row r="79" spans="1:20" ht="3" customHeight="1">
      <c r="A79" s="685"/>
      <c r="B79" s="96"/>
      <c r="C79" s="103"/>
      <c r="D79" s="104"/>
      <c r="E79" s="52"/>
      <c r="F79" s="79"/>
      <c r="G79" s="52"/>
      <c r="H79" s="52"/>
      <c r="I79" s="79"/>
      <c r="J79" s="52"/>
      <c r="K79" s="52"/>
      <c r="L79" s="79"/>
      <c r="M79" s="52"/>
      <c r="N79" s="52"/>
      <c r="O79" s="52"/>
      <c r="P79" s="52"/>
      <c r="Q79" s="58"/>
      <c r="R79" s="49"/>
      <c r="S79" s="49"/>
      <c r="T79" s="49"/>
    </row>
    <row r="80" spans="1:20" ht="13.5" customHeight="1">
      <c r="A80" s="685"/>
      <c r="B80" s="96" t="s">
        <v>108</v>
      </c>
      <c r="C80" s="100"/>
      <c r="D80" s="100"/>
      <c r="E80" s="52">
        <f>F80+G80</f>
        <v>265159</v>
      </c>
      <c r="F80" s="79">
        <f>I80</f>
        <v>30095</v>
      </c>
      <c r="G80" s="52">
        <f>Q80</f>
        <v>235064</v>
      </c>
      <c r="H80" s="52">
        <f>F80+G80</f>
        <v>265159</v>
      </c>
      <c r="I80" s="79">
        <v>30095</v>
      </c>
      <c r="J80" s="52"/>
      <c r="K80" s="52"/>
      <c r="L80" s="79">
        <v>30095</v>
      </c>
      <c r="M80" s="52">
        <f>Q80</f>
        <v>235064</v>
      </c>
      <c r="N80" s="52"/>
      <c r="O80" s="52"/>
      <c r="P80" s="52"/>
      <c r="Q80" s="58">
        <v>235064</v>
      </c>
      <c r="R80" s="49"/>
      <c r="S80" s="49"/>
      <c r="T80" s="65"/>
    </row>
    <row r="81" spans="1:20" ht="12.75" customHeight="1">
      <c r="A81" s="686"/>
      <c r="B81" s="207" t="s">
        <v>109</v>
      </c>
      <c r="C81" s="303"/>
      <c r="D81" s="303"/>
      <c r="E81" s="195">
        <f>F81+G81</f>
        <v>171353</v>
      </c>
      <c r="F81" s="304">
        <f>I81</f>
        <v>30450</v>
      </c>
      <c r="G81" s="195">
        <f>Q81</f>
        <v>140903</v>
      </c>
      <c r="H81" s="195">
        <f>G81+F81</f>
        <v>171353</v>
      </c>
      <c r="I81" s="304">
        <f>L81</f>
        <v>30450</v>
      </c>
      <c r="J81" s="195"/>
      <c r="K81" s="195"/>
      <c r="L81" s="304">
        <v>30450</v>
      </c>
      <c r="M81" s="195">
        <f>Q81</f>
        <v>140903</v>
      </c>
      <c r="N81" s="195"/>
      <c r="O81" s="195"/>
      <c r="P81" s="195"/>
      <c r="Q81" s="196">
        <v>140903</v>
      </c>
      <c r="R81" s="49"/>
      <c r="S81" s="49"/>
      <c r="T81" s="65"/>
    </row>
    <row r="82" spans="1:20" ht="21.75" customHeight="1">
      <c r="A82" s="681" t="s">
        <v>60</v>
      </c>
      <c r="B82" s="44" t="s">
        <v>367</v>
      </c>
      <c r="C82" s="45"/>
      <c r="D82" s="45"/>
      <c r="E82" s="46"/>
      <c r="F82" s="46"/>
      <c r="G82" s="46"/>
      <c r="H82" s="46"/>
      <c r="I82" s="46"/>
      <c r="J82" s="45"/>
      <c r="K82" s="45"/>
      <c r="L82" s="305"/>
      <c r="M82" s="46"/>
      <c r="N82" s="45"/>
      <c r="O82" s="45"/>
      <c r="P82" s="45"/>
      <c r="Q82" s="98"/>
      <c r="R82" s="49"/>
      <c r="S82" s="49"/>
      <c r="T82" s="65"/>
    </row>
    <row r="83" spans="1:20" ht="26.25" customHeight="1">
      <c r="A83" s="682"/>
      <c r="B83" s="39" t="s">
        <v>231</v>
      </c>
      <c r="C83" s="674" t="s">
        <v>63</v>
      </c>
      <c r="D83" s="675"/>
      <c r="E83" s="52"/>
      <c r="F83" s="52"/>
      <c r="G83" s="52"/>
      <c r="H83" s="52"/>
      <c r="I83" s="52"/>
      <c r="J83" s="51"/>
      <c r="K83" s="51"/>
      <c r="L83" s="302"/>
      <c r="M83" s="52"/>
      <c r="N83" s="51"/>
      <c r="O83" s="51"/>
      <c r="P83" s="51"/>
      <c r="Q83" s="95"/>
      <c r="R83" s="49"/>
      <c r="S83" s="49"/>
      <c r="T83" s="65"/>
    </row>
    <row r="84" spans="1:20" ht="29.25" customHeight="1">
      <c r="A84" s="682"/>
      <c r="B84" s="39" t="s">
        <v>234</v>
      </c>
      <c r="C84" s="676" t="s">
        <v>233</v>
      </c>
      <c r="D84" s="677"/>
      <c r="E84" s="52"/>
      <c r="F84" s="52"/>
      <c r="G84" s="52"/>
      <c r="H84" s="52"/>
      <c r="I84" s="52"/>
      <c r="J84" s="51"/>
      <c r="K84" s="51"/>
      <c r="L84" s="302"/>
      <c r="M84" s="52"/>
      <c r="N84" s="51"/>
      <c r="O84" s="51"/>
      <c r="P84" s="51"/>
      <c r="Q84" s="95"/>
      <c r="R84" s="49"/>
      <c r="S84" s="49"/>
      <c r="T84" s="65"/>
    </row>
    <row r="85" spans="1:20" ht="21.75" customHeight="1">
      <c r="A85" s="682"/>
      <c r="B85" s="39" t="s">
        <v>232</v>
      </c>
      <c r="C85" s="51"/>
      <c r="D85" s="108">
        <v>853.85333</v>
      </c>
      <c r="E85" s="52"/>
      <c r="F85" s="52"/>
      <c r="G85" s="52"/>
      <c r="H85" s="52"/>
      <c r="I85" s="52"/>
      <c r="J85" s="51"/>
      <c r="K85" s="51"/>
      <c r="L85" s="302"/>
      <c r="M85" s="52"/>
      <c r="N85" s="51"/>
      <c r="O85" s="51"/>
      <c r="P85" s="51"/>
      <c r="Q85" s="95"/>
      <c r="R85" s="49"/>
      <c r="S85" s="49"/>
      <c r="T85" s="65"/>
    </row>
    <row r="86" spans="1:20" ht="21.75" customHeight="1">
      <c r="A86" s="682"/>
      <c r="B86" s="39" t="s">
        <v>340</v>
      </c>
      <c r="C86" s="96"/>
      <c r="D86" s="96"/>
      <c r="E86" s="52">
        <f aca="true" t="shared" si="13" ref="E86:Q86">SUM(E87:E89)</f>
        <v>1038014</v>
      </c>
      <c r="F86" s="79">
        <f t="shared" si="13"/>
        <v>155702</v>
      </c>
      <c r="G86" s="52">
        <f t="shared" si="13"/>
        <v>882312</v>
      </c>
      <c r="H86" s="52">
        <f t="shared" si="13"/>
        <v>1038014</v>
      </c>
      <c r="I86" s="79">
        <f t="shared" si="13"/>
        <v>155702</v>
      </c>
      <c r="J86" s="52">
        <f t="shared" si="13"/>
        <v>0</v>
      </c>
      <c r="K86" s="52">
        <f t="shared" si="13"/>
        <v>0</v>
      </c>
      <c r="L86" s="79">
        <f t="shared" si="13"/>
        <v>155702</v>
      </c>
      <c r="M86" s="52">
        <f t="shared" si="13"/>
        <v>882312</v>
      </c>
      <c r="N86" s="52">
        <f t="shared" si="13"/>
        <v>0</v>
      </c>
      <c r="O86" s="52">
        <f t="shared" si="13"/>
        <v>0</v>
      </c>
      <c r="P86" s="52">
        <f t="shared" si="13"/>
        <v>0</v>
      </c>
      <c r="Q86" s="58">
        <f t="shared" si="13"/>
        <v>882312</v>
      </c>
      <c r="R86" s="49"/>
      <c r="S86" s="49"/>
      <c r="T86" s="65"/>
    </row>
    <row r="87" spans="1:20" ht="18" customHeight="1">
      <c r="A87" s="682"/>
      <c r="B87" s="297" t="s">
        <v>365</v>
      </c>
      <c r="C87" s="298"/>
      <c r="D87" s="298"/>
      <c r="E87" s="182">
        <f>F87+G87</f>
        <v>134248</v>
      </c>
      <c r="F87" s="301">
        <f>I87</f>
        <v>9300</v>
      </c>
      <c r="G87" s="182">
        <f aca="true" t="shared" si="14" ref="G87:G93">M87</f>
        <v>124948</v>
      </c>
      <c r="H87" s="182">
        <f>M87+L87</f>
        <v>134248</v>
      </c>
      <c r="I87" s="301">
        <f>L87</f>
        <v>9300</v>
      </c>
      <c r="J87" s="182"/>
      <c r="K87" s="182"/>
      <c r="L87" s="301">
        <v>9300</v>
      </c>
      <c r="M87" s="182">
        <f>Q87</f>
        <v>124948</v>
      </c>
      <c r="N87" s="182"/>
      <c r="O87" s="182"/>
      <c r="P87" s="182"/>
      <c r="Q87" s="299">
        <v>124948</v>
      </c>
      <c r="R87" s="49"/>
      <c r="S87" s="49"/>
      <c r="T87" s="65"/>
    </row>
    <row r="88" spans="1:20" ht="17.25" customHeight="1">
      <c r="A88" s="682"/>
      <c r="B88" s="41" t="s">
        <v>32</v>
      </c>
      <c r="C88" s="51"/>
      <c r="D88" s="51"/>
      <c r="E88" s="52">
        <f>F88+G88</f>
        <v>482588</v>
      </c>
      <c r="F88" s="79">
        <f>I88</f>
        <v>73983</v>
      </c>
      <c r="G88" s="52">
        <f t="shared" si="14"/>
        <v>408605</v>
      </c>
      <c r="H88" s="52">
        <f>M88+L88</f>
        <v>482588</v>
      </c>
      <c r="I88" s="79">
        <f>L88</f>
        <v>73983</v>
      </c>
      <c r="J88" s="52"/>
      <c r="K88" s="52"/>
      <c r="L88" s="79">
        <v>73983</v>
      </c>
      <c r="M88" s="52">
        <f>Q88</f>
        <v>408605</v>
      </c>
      <c r="N88" s="52"/>
      <c r="O88" s="52"/>
      <c r="P88" s="52"/>
      <c r="Q88" s="58">
        <v>408605</v>
      </c>
      <c r="R88" s="49"/>
      <c r="S88" s="49"/>
      <c r="T88" s="65"/>
    </row>
    <row r="89" spans="1:20" ht="15" customHeight="1">
      <c r="A89" s="683"/>
      <c r="B89" s="291">
        <v>2012</v>
      </c>
      <c r="C89" s="99"/>
      <c r="D89" s="99"/>
      <c r="E89" s="292">
        <f>F89+G89</f>
        <v>421178</v>
      </c>
      <c r="F89" s="306">
        <f>L89</f>
        <v>72419</v>
      </c>
      <c r="G89" s="292">
        <f t="shared" si="14"/>
        <v>348759</v>
      </c>
      <c r="H89" s="292">
        <f>M89+L89</f>
        <v>421178</v>
      </c>
      <c r="I89" s="306">
        <f>L89</f>
        <v>72419</v>
      </c>
      <c r="J89" s="292"/>
      <c r="K89" s="292"/>
      <c r="L89" s="306">
        <v>72419</v>
      </c>
      <c r="M89" s="292">
        <f>Q89</f>
        <v>348759</v>
      </c>
      <c r="N89" s="292"/>
      <c r="O89" s="292"/>
      <c r="P89" s="292"/>
      <c r="Q89" s="293">
        <v>348759</v>
      </c>
      <c r="R89" s="49"/>
      <c r="S89" s="49"/>
      <c r="T89" s="65"/>
    </row>
    <row r="90" spans="1:17" ht="21" customHeight="1">
      <c r="A90" s="669" t="s">
        <v>62</v>
      </c>
      <c r="B90" s="74" t="s">
        <v>367</v>
      </c>
      <c r="C90" s="75"/>
      <c r="D90" s="75"/>
      <c r="E90" s="93">
        <f aca="true" t="shared" si="15" ref="E90:E96">G90+F90</f>
        <v>0</v>
      </c>
      <c r="F90" s="93">
        <f>I90</f>
        <v>0</v>
      </c>
      <c r="G90" s="93">
        <f t="shared" si="14"/>
        <v>0</v>
      </c>
      <c r="H90" s="93">
        <f aca="true" t="shared" si="16" ref="H90:H96">I90+M90</f>
        <v>0</v>
      </c>
      <c r="I90" s="93">
        <f>J90+K90+L90</f>
        <v>0</v>
      </c>
      <c r="J90" s="75"/>
      <c r="K90" s="75"/>
      <c r="L90" s="75"/>
      <c r="M90" s="93">
        <f>N90+O90+P90+Q90</f>
        <v>0</v>
      </c>
      <c r="N90" s="75"/>
      <c r="O90" s="75"/>
      <c r="P90" s="75"/>
      <c r="Q90" s="94"/>
    </row>
    <row r="91" spans="1:17" ht="29.25" customHeight="1">
      <c r="A91" s="669"/>
      <c r="B91" s="39" t="s">
        <v>61</v>
      </c>
      <c r="C91" s="51"/>
      <c r="D91" s="51"/>
      <c r="E91" s="52">
        <f t="shared" si="15"/>
        <v>0</v>
      </c>
      <c r="F91" s="52">
        <f>I91</f>
        <v>0</v>
      </c>
      <c r="G91" s="52">
        <f t="shared" si="14"/>
        <v>0</v>
      </c>
      <c r="H91" s="52">
        <f t="shared" si="16"/>
        <v>0</v>
      </c>
      <c r="I91" s="52">
        <f>J91+K91+L91</f>
        <v>0</v>
      </c>
      <c r="J91" s="51"/>
      <c r="K91" s="51"/>
      <c r="L91" s="51"/>
      <c r="M91" s="52">
        <f>N91+O91+P91+Q91</f>
        <v>0</v>
      </c>
      <c r="N91" s="51"/>
      <c r="O91" s="51"/>
      <c r="P91" s="51"/>
      <c r="Q91" s="95"/>
    </row>
    <row r="92" spans="1:17" ht="39.75" customHeight="1">
      <c r="A92" s="669"/>
      <c r="B92" s="39" t="s">
        <v>110</v>
      </c>
      <c r="C92" s="51"/>
      <c r="D92" s="66"/>
      <c r="E92" s="52">
        <f t="shared" si="15"/>
        <v>0</v>
      </c>
      <c r="F92" s="52">
        <f>I92</f>
        <v>0</v>
      </c>
      <c r="G92" s="52">
        <f t="shared" si="14"/>
        <v>0</v>
      </c>
      <c r="H92" s="52">
        <f t="shared" si="16"/>
        <v>0</v>
      </c>
      <c r="I92" s="52">
        <f>J92+K92+L92</f>
        <v>0</v>
      </c>
      <c r="J92" s="51"/>
      <c r="K92" s="51"/>
      <c r="L92" s="51"/>
      <c r="M92" s="52">
        <f>N92+O92+P92+Q92</f>
        <v>0</v>
      </c>
      <c r="N92" s="51"/>
      <c r="O92" s="51"/>
      <c r="P92" s="51"/>
      <c r="Q92" s="95"/>
    </row>
    <row r="93" spans="1:17" ht="24.75" customHeight="1">
      <c r="A93" s="669"/>
      <c r="B93" s="39" t="s">
        <v>301</v>
      </c>
      <c r="C93" s="51"/>
      <c r="D93" s="66" t="s">
        <v>381</v>
      </c>
      <c r="E93" s="52">
        <f t="shared" si="15"/>
        <v>0</v>
      </c>
      <c r="F93" s="52">
        <f>I93</f>
        <v>0</v>
      </c>
      <c r="G93" s="52">
        <f t="shared" si="14"/>
        <v>0</v>
      </c>
      <c r="H93" s="52">
        <f t="shared" si="16"/>
        <v>0</v>
      </c>
      <c r="I93" s="52">
        <f>J93+K93+L93</f>
        <v>0</v>
      </c>
      <c r="J93" s="51"/>
      <c r="K93" s="51"/>
      <c r="L93" s="51"/>
      <c r="M93" s="52">
        <f>N93+O93+P93+Q93</f>
        <v>0</v>
      </c>
      <c r="N93" s="51"/>
      <c r="O93" s="51"/>
      <c r="P93" s="51"/>
      <c r="Q93" s="95"/>
    </row>
    <row r="94" spans="1:17" ht="13.5" customHeight="1">
      <c r="A94" s="669"/>
      <c r="B94" s="41" t="s">
        <v>340</v>
      </c>
      <c r="C94" s="96"/>
      <c r="D94" s="96"/>
      <c r="E94" s="52">
        <f t="shared" si="15"/>
        <v>196963</v>
      </c>
      <c r="F94" s="52">
        <f>F95+F96</f>
        <v>29545</v>
      </c>
      <c r="G94" s="52">
        <f>G95+G96</f>
        <v>167418</v>
      </c>
      <c r="H94" s="52">
        <f>I94+M94</f>
        <v>196963</v>
      </c>
      <c r="I94" s="52">
        <f>J94+K94+L94</f>
        <v>29545</v>
      </c>
      <c r="J94" s="52">
        <f>SUM(J96:J96)</f>
        <v>0</v>
      </c>
      <c r="K94" s="52">
        <f>SUM(K96:K96)</f>
        <v>0</v>
      </c>
      <c r="L94" s="52">
        <f>L95+L96</f>
        <v>29545</v>
      </c>
      <c r="M94" s="52">
        <f>M95+M96</f>
        <v>167418</v>
      </c>
      <c r="N94" s="52">
        <f>SUM(N96:N96)</f>
        <v>0</v>
      </c>
      <c r="O94" s="52">
        <f>SUM(O96:O96)</f>
        <v>0</v>
      </c>
      <c r="P94" s="52">
        <f>SUM(P96:P96)</f>
        <v>0</v>
      </c>
      <c r="Q94" s="58">
        <f>Q95+Q96</f>
        <v>167418</v>
      </c>
    </row>
    <row r="95" spans="1:17" ht="13.5" customHeight="1">
      <c r="A95" s="669"/>
      <c r="B95" s="42" t="s">
        <v>324</v>
      </c>
      <c r="C95" s="97"/>
      <c r="D95" s="97"/>
      <c r="E95" s="68">
        <f t="shared" si="15"/>
        <v>155063</v>
      </c>
      <c r="F95" s="68">
        <f>I95</f>
        <v>28464</v>
      </c>
      <c r="G95" s="68">
        <f>M95</f>
        <v>126599</v>
      </c>
      <c r="H95" s="68">
        <f t="shared" si="16"/>
        <v>155063</v>
      </c>
      <c r="I95" s="68">
        <f>L95</f>
        <v>28464</v>
      </c>
      <c r="J95" s="76">
        <v>0</v>
      </c>
      <c r="K95" s="76">
        <v>0</v>
      </c>
      <c r="L95" s="76">
        <v>28464</v>
      </c>
      <c r="M95" s="68">
        <f>Q95</f>
        <v>126599</v>
      </c>
      <c r="N95" s="76">
        <v>0</v>
      </c>
      <c r="O95" s="76">
        <v>0</v>
      </c>
      <c r="P95" s="76">
        <v>0</v>
      </c>
      <c r="Q95" s="77">
        <v>126599</v>
      </c>
    </row>
    <row r="96" spans="1:17" ht="13.5" customHeight="1">
      <c r="A96" s="669"/>
      <c r="B96" s="189" t="s">
        <v>365</v>
      </c>
      <c r="C96" s="97"/>
      <c r="D96" s="97"/>
      <c r="E96" s="195">
        <f t="shared" si="15"/>
        <v>41900</v>
      </c>
      <c r="F96" s="195">
        <f>I96</f>
        <v>1081</v>
      </c>
      <c r="G96" s="195">
        <f>M96</f>
        <v>40819</v>
      </c>
      <c r="H96" s="195">
        <f t="shared" si="16"/>
        <v>41900</v>
      </c>
      <c r="I96" s="195">
        <f>J96+K96+L96</f>
        <v>1081</v>
      </c>
      <c r="J96" s="200">
        <v>0</v>
      </c>
      <c r="K96" s="200">
        <v>0</v>
      </c>
      <c r="L96" s="200">
        <v>1081</v>
      </c>
      <c r="M96" s="195">
        <f>Q96</f>
        <v>40819</v>
      </c>
      <c r="N96" s="200">
        <v>0</v>
      </c>
      <c r="O96" s="200">
        <v>0</v>
      </c>
      <c r="P96" s="200">
        <v>0</v>
      </c>
      <c r="Q96" s="201">
        <v>40819</v>
      </c>
    </row>
    <row r="97" spans="1:17" ht="18.75" customHeight="1">
      <c r="A97" s="668" t="s">
        <v>368</v>
      </c>
      <c r="B97" s="44" t="s">
        <v>367</v>
      </c>
      <c r="C97" s="45"/>
      <c r="D97" s="45"/>
      <c r="E97" s="46"/>
      <c r="F97" s="46"/>
      <c r="G97" s="46"/>
      <c r="H97" s="46"/>
      <c r="I97" s="46"/>
      <c r="J97" s="45"/>
      <c r="K97" s="45"/>
      <c r="L97" s="45"/>
      <c r="M97" s="46"/>
      <c r="N97" s="45"/>
      <c r="O97" s="45"/>
      <c r="P97" s="45"/>
      <c r="Q97" s="98"/>
    </row>
    <row r="98" spans="1:17" ht="21" customHeight="1">
      <c r="A98" s="669"/>
      <c r="B98" s="39" t="s">
        <v>61</v>
      </c>
      <c r="C98" s="51"/>
      <c r="D98" s="51"/>
      <c r="E98" s="52"/>
      <c r="F98" s="52"/>
      <c r="G98" s="52"/>
      <c r="H98" s="52"/>
      <c r="I98" s="52"/>
      <c r="J98" s="51"/>
      <c r="K98" s="51"/>
      <c r="L98" s="51"/>
      <c r="M98" s="52"/>
      <c r="N98" s="51"/>
      <c r="O98" s="51"/>
      <c r="P98" s="51"/>
      <c r="Q98" s="95"/>
    </row>
    <row r="99" spans="1:17" ht="25.5" customHeight="1">
      <c r="A99" s="669"/>
      <c r="B99" s="39" t="s">
        <v>111</v>
      </c>
      <c r="C99" s="51"/>
      <c r="D99" s="66"/>
      <c r="E99" s="52"/>
      <c r="F99" s="52"/>
      <c r="G99" s="52"/>
      <c r="H99" s="52"/>
      <c r="I99" s="52"/>
      <c r="J99" s="51"/>
      <c r="K99" s="51"/>
      <c r="L99" s="51"/>
      <c r="M99" s="52"/>
      <c r="N99" s="51"/>
      <c r="O99" s="51"/>
      <c r="P99" s="51"/>
      <c r="Q99" s="95"/>
    </row>
    <row r="100" spans="1:17" ht="40.5" customHeight="1">
      <c r="A100" s="669"/>
      <c r="B100" s="39" t="s">
        <v>280</v>
      </c>
      <c r="C100" s="51"/>
      <c r="D100" s="108" t="s">
        <v>56</v>
      </c>
      <c r="E100" s="52"/>
      <c r="F100" s="52"/>
      <c r="G100" s="52"/>
      <c r="H100" s="52"/>
      <c r="I100" s="52"/>
      <c r="J100" s="51"/>
      <c r="K100" s="51"/>
      <c r="L100" s="51"/>
      <c r="M100" s="52"/>
      <c r="N100" s="51"/>
      <c r="O100" s="51"/>
      <c r="P100" s="51"/>
      <c r="Q100" s="95"/>
    </row>
    <row r="101" spans="1:17" ht="20.25" customHeight="1">
      <c r="A101" s="669"/>
      <c r="B101" s="39" t="s">
        <v>305</v>
      </c>
      <c r="C101" s="96"/>
      <c r="D101" s="96"/>
      <c r="E101" s="52">
        <f aca="true" t="shared" si="17" ref="E101:L101">E102+E103</f>
        <v>91300</v>
      </c>
      <c r="F101" s="52">
        <f t="shared" si="17"/>
        <v>91300</v>
      </c>
      <c r="G101" s="52">
        <f t="shared" si="17"/>
        <v>0</v>
      </c>
      <c r="H101" s="52">
        <f t="shared" si="17"/>
        <v>91300</v>
      </c>
      <c r="I101" s="52">
        <f t="shared" si="17"/>
        <v>91300</v>
      </c>
      <c r="J101" s="52">
        <f t="shared" si="17"/>
        <v>0</v>
      </c>
      <c r="K101" s="52">
        <f t="shared" si="17"/>
        <v>0</v>
      </c>
      <c r="L101" s="52">
        <f t="shared" si="17"/>
        <v>91300</v>
      </c>
      <c r="M101" s="52"/>
      <c r="N101" s="52"/>
      <c r="O101" s="52"/>
      <c r="P101" s="52"/>
      <c r="Q101" s="58"/>
    </row>
    <row r="102" spans="1:17" ht="13.5" customHeight="1">
      <c r="A102" s="669"/>
      <c r="B102" s="42" t="s">
        <v>324</v>
      </c>
      <c r="C102" s="105"/>
      <c r="D102" s="105"/>
      <c r="E102" s="52">
        <f>L102</f>
        <v>38900</v>
      </c>
      <c r="F102" s="68">
        <f>L102</f>
        <v>38900</v>
      </c>
      <c r="G102" s="68"/>
      <c r="H102" s="52">
        <f>L102</f>
        <v>38900</v>
      </c>
      <c r="I102" s="52">
        <f>L102</f>
        <v>38900</v>
      </c>
      <c r="J102" s="68"/>
      <c r="K102" s="68"/>
      <c r="L102" s="68">
        <v>38900</v>
      </c>
      <c r="M102" s="68"/>
      <c r="N102" s="68"/>
      <c r="O102" s="68"/>
      <c r="P102" s="68"/>
      <c r="Q102" s="70"/>
    </row>
    <row r="103" spans="1:17" ht="13.5" customHeight="1">
      <c r="A103" s="670"/>
      <c r="B103" s="188" t="s">
        <v>112</v>
      </c>
      <c r="C103" s="99"/>
      <c r="D103" s="99"/>
      <c r="E103" s="182">
        <f>H103</f>
        <v>52400</v>
      </c>
      <c r="F103" s="197">
        <f>H103</f>
        <v>52400</v>
      </c>
      <c r="G103" s="197"/>
      <c r="H103" s="182">
        <f>I103</f>
        <v>52400</v>
      </c>
      <c r="I103" s="182">
        <f>L103</f>
        <v>52400</v>
      </c>
      <c r="J103" s="198"/>
      <c r="K103" s="198"/>
      <c r="L103" s="198">
        <v>52400</v>
      </c>
      <c r="M103" s="197"/>
      <c r="N103" s="198"/>
      <c r="O103" s="198"/>
      <c r="P103" s="198"/>
      <c r="Q103" s="199"/>
    </row>
    <row r="104" spans="1:17" ht="24.75" customHeight="1">
      <c r="A104" s="668" t="s">
        <v>376</v>
      </c>
      <c r="B104" s="44" t="s">
        <v>367</v>
      </c>
      <c r="C104" s="45"/>
      <c r="D104" s="45"/>
      <c r="E104" s="46"/>
      <c r="F104" s="46"/>
      <c r="G104" s="46"/>
      <c r="H104" s="46"/>
      <c r="I104" s="46"/>
      <c r="J104" s="45"/>
      <c r="K104" s="45"/>
      <c r="L104" s="45"/>
      <c r="M104" s="46"/>
      <c r="N104" s="45"/>
      <c r="O104" s="45"/>
      <c r="P104" s="45"/>
      <c r="Q104" s="98"/>
    </row>
    <row r="105" spans="1:17" ht="28.5" customHeight="1">
      <c r="A105" s="669"/>
      <c r="B105" s="39" t="s">
        <v>61</v>
      </c>
      <c r="C105" s="51"/>
      <c r="D105" s="51"/>
      <c r="E105" s="52"/>
      <c r="F105" s="52"/>
      <c r="G105" s="52"/>
      <c r="H105" s="52"/>
      <c r="I105" s="52"/>
      <c r="J105" s="51"/>
      <c r="K105" s="51"/>
      <c r="L105" s="51"/>
      <c r="M105" s="52"/>
      <c r="N105" s="51"/>
      <c r="O105" s="51"/>
      <c r="P105" s="51"/>
      <c r="Q105" s="95"/>
    </row>
    <row r="106" spans="1:17" ht="39" customHeight="1">
      <c r="A106" s="669"/>
      <c r="B106" s="39" t="s">
        <v>113</v>
      </c>
      <c r="C106" s="51"/>
      <c r="D106" s="66"/>
      <c r="E106" s="52"/>
      <c r="F106" s="52"/>
      <c r="G106" s="52"/>
      <c r="H106" s="52"/>
      <c r="I106" s="52"/>
      <c r="J106" s="51"/>
      <c r="K106" s="51"/>
      <c r="L106" s="51"/>
      <c r="M106" s="52"/>
      <c r="N106" s="51"/>
      <c r="O106" s="51"/>
      <c r="P106" s="51"/>
      <c r="Q106" s="95"/>
    </row>
    <row r="107" spans="1:17" ht="27.75" customHeight="1">
      <c r="A107" s="669"/>
      <c r="B107" s="39" t="s">
        <v>306</v>
      </c>
      <c r="C107" s="51"/>
      <c r="D107" s="108" t="s">
        <v>56</v>
      </c>
      <c r="E107" s="52"/>
      <c r="F107" s="52"/>
      <c r="G107" s="52"/>
      <c r="H107" s="52"/>
      <c r="I107" s="52"/>
      <c r="J107" s="51"/>
      <c r="K107" s="51"/>
      <c r="L107" s="51"/>
      <c r="M107" s="52"/>
      <c r="N107" s="51"/>
      <c r="O107" s="51"/>
      <c r="P107" s="51"/>
      <c r="Q107" s="95"/>
    </row>
    <row r="108" spans="1:20" ht="17.25" customHeight="1">
      <c r="A108" s="669"/>
      <c r="B108" s="39" t="s">
        <v>340</v>
      </c>
      <c r="C108" s="96"/>
      <c r="D108" s="96"/>
      <c r="E108" s="52">
        <f>F108+G108</f>
        <v>115455</v>
      </c>
      <c r="F108" s="52">
        <f aca="true" t="shared" si="18" ref="F108:G110">L108</f>
        <v>17248</v>
      </c>
      <c r="G108" s="52">
        <f t="shared" si="18"/>
        <v>98207</v>
      </c>
      <c r="H108" s="52">
        <f>M108+I108</f>
        <v>115455</v>
      </c>
      <c r="I108" s="52">
        <f>L108</f>
        <v>17248</v>
      </c>
      <c r="J108" s="52"/>
      <c r="K108" s="52"/>
      <c r="L108" s="52">
        <v>17248</v>
      </c>
      <c r="M108" s="52">
        <f>Q108</f>
        <v>98207</v>
      </c>
      <c r="N108" s="52"/>
      <c r="O108" s="52"/>
      <c r="P108" s="52"/>
      <c r="Q108" s="58">
        <f>Q109+Q110</f>
        <v>98207</v>
      </c>
      <c r="T108" s="2" t="s">
        <v>33</v>
      </c>
    </row>
    <row r="109" spans="1:17" ht="13.5" customHeight="1">
      <c r="A109" s="669"/>
      <c r="B109" s="42" t="s">
        <v>324</v>
      </c>
      <c r="C109" s="105"/>
      <c r="D109" s="105"/>
      <c r="E109" s="52">
        <f>F109+G109</f>
        <v>40788</v>
      </c>
      <c r="F109" s="52">
        <f t="shared" si="18"/>
        <v>6118</v>
      </c>
      <c r="G109" s="52">
        <f t="shared" si="18"/>
        <v>34670</v>
      </c>
      <c r="H109" s="52">
        <f>M109+I109</f>
        <v>40788</v>
      </c>
      <c r="I109" s="52">
        <f>L109</f>
        <v>6118</v>
      </c>
      <c r="J109" s="68"/>
      <c r="K109" s="68"/>
      <c r="L109" s="68">
        <v>6118</v>
      </c>
      <c r="M109" s="52">
        <f>Q109</f>
        <v>34670</v>
      </c>
      <c r="N109" s="68"/>
      <c r="O109" s="68"/>
      <c r="P109" s="68"/>
      <c r="Q109" s="70">
        <v>34670</v>
      </c>
    </row>
    <row r="110" spans="1:20" ht="13.5" customHeight="1">
      <c r="A110" s="670"/>
      <c r="B110" s="188" t="s">
        <v>112</v>
      </c>
      <c r="C110" s="99"/>
      <c r="D110" s="99"/>
      <c r="E110" s="182">
        <f>F110+G110</f>
        <v>74750</v>
      </c>
      <c r="F110" s="182">
        <f t="shared" si="18"/>
        <v>11213</v>
      </c>
      <c r="G110" s="182">
        <f t="shared" si="18"/>
        <v>63537</v>
      </c>
      <c r="H110" s="182">
        <f>M110+I110</f>
        <v>74750</v>
      </c>
      <c r="I110" s="182">
        <f>L110</f>
        <v>11213</v>
      </c>
      <c r="J110" s="198"/>
      <c r="K110" s="198"/>
      <c r="L110" s="198">
        <v>11213</v>
      </c>
      <c r="M110" s="182">
        <f>Q110</f>
        <v>63537</v>
      </c>
      <c r="N110" s="198"/>
      <c r="O110" s="198"/>
      <c r="P110" s="198"/>
      <c r="Q110" s="199">
        <v>63537</v>
      </c>
      <c r="R110" s="3"/>
      <c r="S110" s="3"/>
      <c r="T110" s="3"/>
    </row>
    <row r="111" spans="1:17" ht="13.5" customHeight="1">
      <c r="A111" s="668" t="s">
        <v>11</v>
      </c>
      <c r="B111" s="44" t="s">
        <v>367</v>
      </c>
      <c r="C111" s="45"/>
      <c r="D111" s="45"/>
      <c r="E111" s="46"/>
      <c r="F111" s="46"/>
      <c r="G111" s="46"/>
      <c r="H111" s="46"/>
      <c r="I111" s="46"/>
      <c r="J111" s="45"/>
      <c r="K111" s="45"/>
      <c r="L111" s="45"/>
      <c r="M111" s="46"/>
      <c r="N111" s="45"/>
      <c r="O111" s="45"/>
      <c r="P111" s="45"/>
      <c r="Q111" s="98"/>
    </row>
    <row r="112" spans="1:17" ht="27" customHeight="1">
      <c r="A112" s="669"/>
      <c r="B112" s="39" t="s">
        <v>61</v>
      </c>
      <c r="C112" s="51"/>
      <c r="D112" s="51"/>
      <c r="E112" s="52"/>
      <c r="F112" s="52"/>
      <c r="G112" s="52"/>
      <c r="H112" s="52"/>
      <c r="I112" s="52"/>
      <c r="J112" s="51"/>
      <c r="K112" s="51"/>
      <c r="L112" s="51"/>
      <c r="M112" s="52"/>
      <c r="N112" s="51"/>
      <c r="O112" s="51"/>
      <c r="P112" s="51"/>
      <c r="Q112" s="95"/>
    </row>
    <row r="113" spans="1:17" ht="34.5" customHeight="1">
      <c r="A113" s="669"/>
      <c r="B113" s="39" t="s">
        <v>111</v>
      </c>
      <c r="C113" s="51"/>
      <c r="D113" s="66"/>
      <c r="E113" s="52"/>
      <c r="F113" s="52"/>
      <c r="G113" s="52"/>
      <c r="H113" s="52"/>
      <c r="I113" s="52"/>
      <c r="J113" s="51"/>
      <c r="K113" s="51"/>
      <c r="L113" s="51"/>
      <c r="M113" s="52"/>
      <c r="N113" s="51"/>
      <c r="O113" s="51"/>
      <c r="P113" s="51"/>
      <c r="Q113" s="95"/>
    </row>
    <row r="114" spans="1:17" ht="24.75" customHeight="1">
      <c r="A114" s="669"/>
      <c r="B114" s="39" t="s">
        <v>307</v>
      </c>
      <c r="C114" s="51"/>
      <c r="D114" s="108" t="s">
        <v>56</v>
      </c>
      <c r="E114" s="52"/>
      <c r="F114" s="52"/>
      <c r="G114" s="52"/>
      <c r="H114" s="52"/>
      <c r="I114" s="52"/>
      <c r="J114" s="51"/>
      <c r="K114" s="51"/>
      <c r="L114" s="51"/>
      <c r="M114" s="52"/>
      <c r="N114" s="51"/>
      <c r="O114" s="51"/>
      <c r="P114" s="51"/>
      <c r="Q114" s="95"/>
    </row>
    <row r="115" spans="1:17" ht="13.5" customHeight="1">
      <c r="A115" s="669"/>
      <c r="B115" s="39" t="s">
        <v>340</v>
      </c>
      <c r="C115" s="96"/>
      <c r="D115" s="96"/>
      <c r="E115" s="52">
        <f>F115+G115</f>
        <v>353952</v>
      </c>
      <c r="F115" s="52">
        <f>I115</f>
        <v>53093</v>
      </c>
      <c r="G115" s="52">
        <f>M115</f>
        <v>300859</v>
      </c>
      <c r="H115" s="52">
        <f>M115+L115</f>
        <v>353952</v>
      </c>
      <c r="I115" s="52">
        <f>I116+I117</f>
        <v>53093</v>
      </c>
      <c r="J115" s="52"/>
      <c r="K115" s="52"/>
      <c r="L115" s="52">
        <f>L116+L117</f>
        <v>53093</v>
      </c>
      <c r="M115" s="52">
        <f>Q115</f>
        <v>300859</v>
      </c>
      <c r="N115" s="52"/>
      <c r="O115" s="52"/>
      <c r="P115" s="52"/>
      <c r="Q115" s="58">
        <f>Q116+Q117</f>
        <v>300859</v>
      </c>
    </row>
    <row r="116" spans="1:17" ht="13.5" customHeight="1">
      <c r="A116" s="669"/>
      <c r="B116" s="42" t="s">
        <v>324</v>
      </c>
      <c r="C116" s="105"/>
      <c r="D116" s="105"/>
      <c r="E116" s="52">
        <f>F116+G116</f>
        <v>154629</v>
      </c>
      <c r="F116" s="52">
        <f>I116</f>
        <v>23194</v>
      </c>
      <c r="G116" s="52">
        <f>M116</f>
        <v>131435</v>
      </c>
      <c r="H116" s="52">
        <f>M116+L116</f>
        <v>154629</v>
      </c>
      <c r="I116" s="52">
        <f>L116</f>
        <v>23194</v>
      </c>
      <c r="J116" s="68"/>
      <c r="K116" s="68"/>
      <c r="L116" s="68">
        <v>23194</v>
      </c>
      <c r="M116" s="52">
        <f>Q116</f>
        <v>131435</v>
      </c>
      <c r="N116" s="68"/>
      <c r="O116" s="68"/>
      <c r="P116" s="68"/>
      <c r="Q116" s="70">
        <v>131435</v>
      </c>
    </row>
    <row r="117" spans="1:20" ht="13.5" customHeight="1">
      <c r="A117" s="670"/>
      <c r="B117" s="188" t="s">
        <v>112</v>
      </c>
      <c r="C117" s="194"/>
      <c r="D117" s="194"/>
      <c r="E117" s="182">
        <f>F117+G117</f>
        <v>199323</v>
      </c>
      <c r="F117" s="182">
        <f>I117</f>
        <v>29899</v>
      </c>
      <c r="G117" s="182">
        <f>M117</f>
        <v>169424</v>
      </c>
      <c r="H117" s="182">
        <f>M117+L117</f>
        <v>199323</v>
      </c>
      <c r="I117" s="182">
        <f>L117</f>
        <v>29899</v>
      </c>
      <c r="J117" s="195"/>
      <c r="K117" s="195"/>
      <c r="L117" s="195">
        <v>29899</v>
      </c>
      <c r="M117" s="182">
        <f>Q117</f>
        <v>169424</v>
      </c>
      <c r="N117" s="195"/>
      <c r="O117" s="195"/>
      <c r="P117" s="195"/>
      <c r="Q117" s="196">
        <v>169424</v>
      </c>
      <c r="T117" s="2" t="s">
        <v>33</v>
      </c>
    </row>
    <row r="118" spans="1:17" ht="17.25" customHeight="1">
      <c r="A118" s="678" t="s">
        <v>12</v>
      </c>
      <c r="B118" s="106" t="s">
        <v>367</v>
      </c>
      <c r="C118" s="29"/>
      <c r="D118" s="29"/>
      <c r="E118" s="30"/>
      <c r="F118" s="30"/>
      <c r="G118" s="30"/>
      <c r="H118" s="30"/>
      <c r="I118" s="30"/>
      <c r="J118" s="31"/>
      <c r="K118" s="31"/>
      <c r="L118" s="31"/>
      <c r="M118" s="30"/>
      <c r="N118" s="31"/>
      <c r="O118" s="31"/>
      <c r="P118" s="31"/>
      <c r="Q118" s="32"/>
    </row>
    <row r="119" spans="1:17" ht="17.25" customHeight="1">
      <c r="A119" s="679"/>
      <c r="B119" s="15" t="s">
        <v>55</v>
      </c>
      <c r="C119" s="5"/>
      <c r="D119" s="5"/>
      <c r="E119" s="8"/>
      <c r="F119" s="8"/>
      <c r="G119" s="8"/>
      <c r="H119" s="8"/>
      <c r="I119" s="8"/>
      <c r="J119" s="9"/>
      <c r="K119" s="9"/>
      <c r="L119" s="9"/>
      <c r="M119" s="8"/>
      <c r="N119" s="9"/>
      <c r="O119" s="9"/>
      <c r="P119" s="9"/>
      <c r="Q119" s="23"/>
    </row>
    <row r="120" spans="1:17" ht="21" customHeight="1">
      <c r="A120" s="679"/>
      <c r="B120" s="14" t="s">
        <v>114</v>
      </c>
      <c r="C120" s="5"/>
      <c r="D120" s="5"/>
      <c r="E120" s="8"/>
      <c r="F120" s="8"/>
      <c r="G120" s="8"/>
      <c r="H120" s="8"/>
      <c r="I120" s="8"/>
      <c r="J120" s="9"/>
      <c r="K120" s="9"/>
      <c r="L120" s="9"/>
      <c r="M120" s="8"/>
      <c r="N120" s="9"/>
      <c r="O120" s="9"/>
      <c r="P120" s="9"/>
      <c r="Q120" s="23"/>
    </row>
    <row r="121" spans="1:17" ht="36" customHeight="1">
      <c r="A121" s="679"/>
      <c r="B121" s="14" t="s">
        <v>30</v>
      </c>
      <c r="C121" s="107"/>
      <c r="D121" s="108" t="s">
        <v>56</v>
      </c>
      <c r="E121" s="109"/>
      <c r="F121" s="109"/>
      <c r="G121" s="8"/>
      <c r="H121" s="8"/>
      <c r="I121" s="8"/>
      <c r="J121" s="9"/>
      <c r="K121" s="9"/>
      <c r="L121" s="9"/>
      <c r="M121" s="8"/>
      <c r="N121" s="9"/>
      <c r="O121" s="9"/>
      <c r="P121" s="9"/>
      <c r="Q121" s="23"/>
    </row>
    <row r="122" spans="1:17" ht="15" customHeight="1">
      <c r="A122" s="679"/>
      <c r="B122" s="39" t="s">
        <v>115</v>
      </c>
      <c r="C122" s="96"/>
      <c r="D122" s="96"/>
      <c r="E122" s="52">
        <f>E123+E124+E125</f>
        <v>220690</v>
      </c>
      <c r="F122" s="52">
        <f>F123+F124+F125</f>
        <v>33104</v>
      </c>
      <c r="G122" s="52">
        <f>G123+G124+G125</f>
        <v>187586</v>
      </c>
      <c r="H122" s="52">
        <f>H123+H124+H125</f>
        <v>220690</v>
      </c>
      <c r="I122" s="52">
        <f>I123+I124+I125</f>
        <v>33104</v>
      </c>
      <c r="J122" s="52"/>
      <c r="K122" s="52"/>
      <c r="L122" s="52">
        <v>32879</v>
      </c>
      <c r="M122" s="52">
        <f>M123+M124+M125</f>
        <v>187586</v>
      </c>
      <c r="N122" s="52"/>
      <c r="O122" s="52"/>
      <c r="P122" s="52"/>
      <c r="Q122" s="58">
        <v>186311</v>
      </c>
    </row>
    <row r="123" spans="1:17" ht="13.5" customHeight="1">
      <c r="A123" s="680"/>
      <c r="B123" s="41" t="s">
        <v>324</v>
      </c>
      <c r="C123" s="96"/>
      <c r="D123" s="96"/>
      <c r="E123" s="52">
        <f>F123+G123</f>
        <v>20500</v>
      </c>
      <c r="F123" s="52">
        <f>I123</f>
        <v>3075</v>
      </c>
      <c r="G123" s="52">
        <f>M123</f>
        <v>17425</v>
      </c>
      <c r="H123" s="52">
        <f>M123+L123</f>
        <v>20500</v>
      </c>
      <c r="I123" s="52">
        <f>L123</f>
        <v>3075</v>
      </c>
      <c r="J123" s="52"/>
      <c r="K123" s="52"/>
      <c r="L123" s="52">
        <v>3075</v>
      </c>
      <c r="M123" s="52">
        <f>Q123</f>
        <v>17425</v>
      </c>
      <c r="N123" s="52"/>
      <c r="O123" s="52"/>
      <c r="P123" s="52"/>
      <c r="Q123" s="58">
        <v>17425</v>
      </c>
    </row>
    <row r="124" spans="1:17" ht="13.5" customHeight="1">
      <c r="A124" s="680"/>
      <c r="B124" s="187" t="s">
        <v>112</v>
      </c>
      <c r="C124" s="190"/>
      <c r="D124" s="190"/>
      <c r="E124" s="191">
        <f>F124+G124</f>
        <v>104830</v>
      </c>
      <c r="F124" s="191">
        <f>I124</f>
        <v>15725</v>
      </c>
      <c r="G124" s="191">
        <f>M124</f>
        <v>89105</v>
      </c>
      <c r="H124" s="191">
        <f>M124+L124</f>
        <v>104830</v>
      </c>
      <c r="I124" s="191">
        <f>L124</f>
        <v>15725</v>
      </c>
      <c r="J124" s="192"/>
      <c r="K124" s="192"/>
      <c r="L124" s="192">
        <v>15725</v>
      </c>
      <c r="M124" s="191">
        <f>Q124</f>
        <v>89105</v>
      </c>
      <c r="N124" s="192"/>
      <c r="O124" s="192"/>
      <c r="P124" s="192"/>
      <c r="Q124" s="193">
        <v>89105</v>
      </c>
    </row>
    <row r="125" spans="1:17" s="245" customFormat="1" ht="13.5" customHeight="1">
      <c r="A125" s="680"/>
      <c r="B125" s="268" t="s">
        <v>116</v>
      </c>
      <c r="C125" s="269"/>
      <c r="D125" s="269"/>
      <c r="E125" s="270">
        <f>F125+G125</f>
        <v>95360</v>
      </c>
      <c r="F125" s="270">
        <f>I125</f>
        <v>14304</v>
      </c>
      <c r="G125" s="270">
        <f>M125</f>
        <v>81056</v>
      </c>
      <c r="H125" s="270">
        <f>M125+L125</f>
        <v>95360</v>
      </c>
      <c r="I125" s="270">
        <f>L125</f>
        <v>14304</v>
      </c>
      <c r="J125" s="271"/>
      <c r="K125" s="271"/>
      <c r="L125" s="271">
        <v>14304</v>
      </c>
      <c r="M125" s="270">
        <f>Q125</f>
        <v>81056</v>
      </c>
      <c r="N125" s="271"/>
      <c r="O125" s="271"/>
      <c r="P125" s="271"/>
      <c r="Q125" s="272">
        <v>81056</v>
      </c>
    </row>
    <row r="126" spans="1:17" s="245" customFormat="1" ht="13.5" customHeight="1">
      <c r="A126" s="671" t="s">
        <v>13</v>
      </c>
      <c r="B126" s="273" t="s">
        <v>367</v>
      </c>
      <c r="C126" s="274"/>
      <c r="D126" s="274"/>
      <c r="E126" s="275"/>
      <c r="F126" s="275"/>
      <c r="G126" s="275"/>
      <c r="H126" s="275"/>
      <c r="I126" s="275"/>
      <c r="J126" s="276"/>
      <c r="K126" s="276"/>
      <c r="L126" s="276"/>
      <c r="M126" s="275"/>
      <c r="N126" s="276"/>
      <c r="O126" s="276"/>
      <c r="P126" s="276"/>
      <c r="Q126" s="277"/>
    </row>
    <row r="127" spans="1:17" s="245" customFormat="1" ht="18" customHeight="1">
      <c r="A127" s="672"/>
      <c r="B127" s="251" t="s">
        <v>388</v>
      </c>
      <c r="C127" s="278"/>
      <c r="D127" s="279" t="s">
        <v>56</v>
      </c>
      <c r="E127" s="280"/>
      <c r="F127" s="280"/>
      <c r="G127" s="280"/>
      <c r="H127" s="280"/>
      <c r="I127" s="280"/>
      <c r="J127" s="280"/>
      <c r="K127" s="280"/>
      <c r="L127" s="280"/>
      <c r="M127" s="280"/>
      <c r="N127" s="280"/>
      <c r="O127" s="280"/>
      <c r="P127" s="280"/>
      <c r="Q127" s="281"/>
    </row>
    <row r="128" spans="1:17" s="245" customFormat="1" ht="33" customHeight="1">
      <c r="A128" s="672"/>
      <c r="B128" s="246" t="s">
        <v>117</v>
      </c>
      <c r="C128" s="280"/>
      <c r="D128" s="280"/>
      <c r="E128" s="280"/>
      <c r="F128" s="280"/>
      <c r="G128" s="280"/>
      <c r="H128" s="280"/>
      <c r="I128" s="280"/>
      <c r="J128" s="280"/>
      <c r="K128" s="280"/>
      <c r="L128" s="280"/>
      <c r="M128" s="280"/>
      <c r="N128" s="280"/>
      <c r="O128" s="280"/>
      <c r="P128" s="280"/>
      <c r="Q128" s="281"/>
    </row>
    <row r="129" spans="1:17" s="245" customFormat="1" ht="31.5" customHeight="1">
      <c r="A129" s="672"/>
      <c r="B129" s="246" t="s">
        <v>35</v>
      </c>
      <c r="C129" s="280"/>
      <c r="D129" s="280"/>
      <c r="E129" s="280"/>
      <c r="F129" s="280"/>
      <c r="G129" s="280"/>
      <c r="H129" s="280"/>
      <c r="I129" s="280"/>
      <c r="J129" s="280"/>
      <c r="K129" s="280"/>
      <c r="L129" s="280"/>
      <c r="M129" s="280"/>
      <c r="N129" s="280"/>
      <c r="O129" s="280"/>
      <c r="P129" s="280"/>
      <c r="Q129" s="281"/>
    </row>
    <row r="130" spans="1:17" s="245" customFormat="1" ht="13.5" customHeight="1">
      <c r="A130" s="672"/>
      <c r="B130" s="246" t="s">
        <v>115</v>
      </c>
      <c r="C130" s="252"/>
      <c r="D130" s="252"/>
      <c r="E130" s="248">
        <f>F130+G130</f>
        <v>1121748</v>
      </c>
      <c r="F130" s="248">
        <f>I130</f>
        <v>168263</v>
      </c>
      <c r="G130" s="248">
        <f aca="true" t="shared" si="19" ref="G130:G136">M130</f>
        <v>953485</v>
      </c>
      <c r="H130" s="248">
        <f>M130+L130</f>
        <v>1121748</v>
      </c>
      <c r="I130" s="248">
        <f>I131+I132</f>
        <v>168263</v>
      </c>
      <c r="J130" s="248"/>
      <c r="K130" s="248"/>
      <c r="L130" s="248">
        <f>L131+L132</f>
        <v>168263</v>
      </c>
      <c r="M130" s="248">
        <f>Q130</f>
        <v>953485</v>
      </c>
      <c r="N130" s="248"/>
      <c r="O130" s="248"/>
      <c r="P130" s="248"/>
      <c r="Q130" s="253">
        <f>Q131+Q132</f>
        <v>953485</v>
      </c>
    </row>
    <row r="131" spans="1:17" s="245" customFormat="1" ht="13.5" customHeight="1">
      <c r="A131" s="672"/>
      <c r="B131" s="282" t="s">
        <v>365</v>
      </c>
      <c r="C131" s="252"/>
      <c r="D131" s="252"/>
      <c r="E131" s="283">
        <f>F131+G131</f>
        <v>836142</v>
      </c>
      <c r="F131" s="283">
        <f>I131</f>
        <v>125422</v>
      </c>
      <c r="G131" s="283">
        <f t="shared" si="19"/>
        <v>710720</v>
      </c>
      <c r="H131" s="283">
        <f>M131+L131</f>
        <v>836142</v>
      </c>
      <c r="I131" s="283">
        <f>L131</f>
        <v>125422</v>
      </c>
      <c r="J131" s="283"/>
      <c r="K131" s="283"/>
      <c r="L131" s="283">
        <f>2512+122910</f>
        <v>125422</v>
      </c>
      <c r="M131" s="283">
        <f>Q131</f>
        <v>710720</v>
      </c>
      <c r="N131" s="283"/>
      <c r="O131" s="283"/>
      <c r="P131" s="283"/>
      <c r="Q131" s="284">
        <f>14234+696486</f>
        <v>710720</v>
      </c>
    </row>
    <row r="132" spans="1:17" s="245" customFormat="1" ht="13.5" customHeight="1" thickBot="1">
      <c r="A132" s="673"/>
      <c r="B132" s="259" t="s">
        <v>116</v>
      </c>
      <c r="C132" s="260"/>
      <c r="D132" s="260"/>
      <c r="E132" s="261">
        <f>F132+G132</f>
        <v>285606</v>
      </c>
      <c r="F132" s="261">
        <f>I132</f>
        <v>42841</v>
      </c>
      <c r="G132" s="261">
        <f t="shared" si="19"/>
        <v>242765</v>
      </c>
      <c r="H132" s="261">
        <f>M132+L132</f>
        <v>285606</v>
      </c>
      <c r="I132" s="261">
        <f>L132</f>
        <v>42841</v>
      </c>
      <c r="J132" s="262"/>
      <c r="K132" s="262"/>
      <c r="L132" s="262">
        <v>42841</v>
      </c>
      <c r="M132" s="261">
        <f>Q132</f>
        <v>242765</v>
      </c>
      <c r="N132" s="262"/>
      <c r="O132" s="262"/>
      <c r="P132" s="262"/>
      <c r="Q132" s="263">
        <v>242765</v>
      </c>
    </row>
    <row r="133" spans="1:17" s="245" customFormat="1" ht="18" customHeight="1" thickTop="1">
      <c r="A133" s="733" t="s">
        <v>14</v>
      </c>
      <c r="B133" s="285" t="s">
        <v>367</v>
      </c>
      <c r="C133" s="240"/>
      <c r="D133" s="240"/>
      <c r="E133" s="241">
        <f aca="true" t="shared" si="20" ref="E133:E140">G133+F133</f>
        <v>0</v>
      </c>
      <c r="F133" s="241">
        <f aca="true" t="shared" si="21" ref="F133:F140">I133</f>
        <v>0</v>
      </c>
      <c r="G133" s="241">
        <f t="shared" si="19"/>
        <v>0</v>
      </c>
      <c r="H133" s="241">
        <f aca="true" t="shared" si="22" ref="H133:H140">I133+M133</f>
        <v>0</v>
      </c>
      <c r="I133" s="241">
        <f>J133+K133+L133</f>
        <v>0</v>
      </c>
      <c r="J133" s="240"/>
      <c r="K133" s="240"/>
      <c r="L133" s="240"/>
      <c r="M133" s="241">
        <f>N133+O133+P133+Q133</f>
        <v>0</v>
      </c>
      <c r="N133" s="240"/>
      <c r="O133" s="240"/>
      <c r="P133" s="240"/>
      <c r="Q133" s="242"/>
    </row>
    <row r="134" spans="1:17" s="245" customFormat="1" ht="15.75" customHeight="1">
      <c r="A134" s="669"/>
      <c r="B134" s="246" t="s">
        <v>26</v>
      </c>
      <c r="C134" s="247"/>
      <c r="D134" s="247"/>
      <c r="E134" s="248">
        <f t="shared" si="20"/>
        <v>0</v>
      </c>
      <c r="F134" s="248">
        <f t="shared" si="21"/>
        <v>0</v>
      </c>
      <c r="G134" s="248">
        <f t="shared" si="19"/>
        <v>0</v>
      </c>
      <c r="H134" s="248">
        <f t="shared" si="22"/>
        <v>0</v>
      </c>
      <c r="I134" s="248">
        <f>J134+K134+L134</f>
        <v>0</v>
      </c>
      <c r="J134" s="247"/>
      <c r="K134" s="247"/>
      <c r="L134" s="247"/>
      <c r="M134" s="248">
        <f>N134+O134+P134+Q134</f>
        <v>0</v>
      </c>
      <c r="N134" s="247"/>
      <c r="O134" s="247"/>
      <c r="P134" s="247"/>
      <c r="Q134" s="249"/>
    </row>
    <row r="135" spans="1:17" s="245" customFormat="1" ht="49.5" customHeight="1">
      <c r="A135" s="669"/>
      <c r="B135" s="246" t="s">
        <v>27</v>
      </c>
      <c r="C135" s="247"/>
      <c r="D135" s="250" t="s">
        <v>16</v>
      </c>
      <c r="E135" s="248">
        <f t="shared" si="20"/>
        <v>0</v>
      </c>
      <c r="F135" s="248">
        <f t="shared" si="21"/>
        <v>0</v>
      </c>
      <c r="G135" s="248">
        <f t="shared" si="19"/>
        <v>0</v>
      </c>
      <c r="H135" s="248">
        <f t="shared" si="22"/>
        <v>0</v>
      </c>
      <c r="I135" s="248">
        <f>J135+K135+L135</f>
        <v>0</v>
      </c>
      <c r="J135" s="247"/>
      <c r="K135" s="247"/>
      <c r="L135" s="247"/>
      <c r="M135" s="248">
        <f>N135+O135+P135+Q135</f>
        <v>0</v>
      </c>
      <c r="N135" s="247"/>
      <c r="O135" s="247"/>
      <c r="P135" s="247"/>
      <c r="Q135" s="249"/>
    </row>
    <row r="136" spans="1:17" ht="29.25" customHeight="1">
      <c r="A136" s="669"/>
      <c r="B136" s="39" t="s">
        <v>8</v>
      </c>
      <c r="C136" s="51"/>
      <c r="D136" s="66" t="s">
        <v>381</v>
      </c>
      <c r="E136" s="52">
        <f t="shared" si="20"/>
        <v>0</v>
      </c>
      <c r="F136" s="52">
        <f t="shared" si="21"/>
        <v>0</v>
      </c>
      <c r="G136" s="52">
        <f t="shared" si="19"/>
        <v>0</v>
      </c>
      <c r="H136" s="52">
        <f t="shared" si="22"/>
        <v>0</v>
      </c>
      <c r="I136" s="52">
        <f>J136+K136+L136</f>
        <v>0</v>
      </c>
      <c r="J136" s="51"/>
      <c r="K136" s="51"/>
      <c r="L136" s="51"/>
      <c r="M136" s="52">
        <f>N136+O136+P136+Q136</f>
        <v>0</v>
      </c>
      <c r="N136" s="51"/>
      <c r="O136" s="51"/>
      <c r="P136" s="51"/>
      <c r="Q136" s="95"/>
    </row>
    <row r="137" spans="1:17" ht="13.5" customHeight="1">
      <c r="A137" s="669"/>
      <c r="B137" s="41" t="s">
        <v>340</v>
      </c>
      <c r="C137" s="96"/>
      <c r="D137" s="96"/>
      <c r="E137" s="58">
        <f aca="true" t="shared" si="23" ref="E137:Q137">SUM(E138:E140)</f>
        <v>442606</v>
      </c>
      <c r="F137" s="58">
        <f t="shared" si="23"/>
        <v>58378</v>
      </c>
      <c r="G137" s="58">
        <f t="shared" si="23"/>
        <v>384228</v>
      </c>
      <c r="H137" s="58">
        <f t="shared" si="23"/>
        <v>442606</v>
      </c>
      <c r="I137" s="58">
        <f t="shared" si="23"/>
        <v>58378</v>
      </c>
      <c r="J137" s="58">
        <f t="shared" si="23"/>
        <v>0</v>
      </c>
      <c r="K137" s="58">
        <f t="shared" si="23"/>
        <v>0</v>
      </c>
      <c r="L137" s="58">
        <f t="shared" si="23"/>
        <v>58378</v>
      </c>
      <c r="M137" s="58">
        <f t="shared" si="23"/>
        <v>384228</v>
      </c>
      <c r="N137" s="58">
        <f t="shared" si="23"/>
        <v>0</v>
      </c>
      <c r="O137" s="58">
        <f t="shared" si="23"/>
        <v>0</v>
      </c>
      <c r="P137" s="58">
        <f t="shared" si="23"/>
        <v>0</v>
      </c>
      <c r="Q137" s="58">
        <f t="shared" si="23"/>
        <v>384228</v>
      </c>
    </row>
    <row r="138" spans="1:17" ht="13.5" customHeight="1">
      <c r="A138" s="669"/>
      <c r="B138" s="189" t="s">
        <v>365</v>
      </c>
      <c r="C138" s="205"/>
      <c r="D138" s="205"/>
      <c r="E138" s="195">
        <f t="shared" si="20"/>
        <v>81179</v>
      </c>
      <c r="F138" s="195">
        <f t="shared" si="21"/>
        <v>4164</v>
      </c>
      <c r="G138" s="195">
        <f>M138</f>
        <v>77015</v>
      </c>
      <c r="H138" s="195">
        <f t="shared" si="22"/>
        <v>81179</v>
      </c>
      <c r="I138" s="195">
        <f>L138</f>
        <v>4164</v>
      </c>
      <c r="J138" s="200">
        <v>0</v>
      </c>
      <c r="K138" s="200">
        <v>0</v>
      </c>
      <c r="L138" s="200">
        <v>4164</v>
      </c>
      <c r="M138" s="195">
        <f>Q138</f>
        <v>77015</v>
      </c>
      <c r="N138" s="200">
        <v>0</v>
      </c>
      <c r="O138" s="200">
        <v>0</v>
      </c>
      <c r="P138" s="200">
        <v>0</v>
      </c>
      <c r="Q138" s="201">
        <v>77015</v>
      </c>
    </row>
    <row r="139" spans="1:17" ht="13.5" customHeight="1">
      <c r="A139" s="669"/>
      <c r="B139" s="42" t="s">
        <v>32</v>
      </c>
      <c r="C139" s="97"/>
      <c r="D139" s="97"/>
      <c r="E139" s="68">
        <f>G139+F139</f>
        <v>310027</v>
      </c>
      <c r="F139" s="68">
        <f>I139</f>
        <v>46504</v>
      </c>
      <c r="G139" s="68">
        <f>M139</f>
        <v>263523</v>
      </c>
      <c r="H139" s="68">
        <f>I139+M139</f>
        <v>310027</v>
      </c>
      <c r="I139" s="68">
        <f>J139+K139+L139</f>
        <v>46504</v>
      </c>
      <c r="J139" s="76">
        <v>0</v>
      </c>
      <c r="K139" s="76">
        <v>0</v>
      </c>
      <c r="L139" s="76">
        <v>46504</v>
      </c>
      <c r="M139" s="68">
        <f>Q139</f>
        <v>263523</v>
      </c>
      <c r="N139" s="76">
        <v>0</v>
      </c>
      <c r="O139" s="76">
        <v>0</v>
      </c>
      <c r="P139" s="76">
        <v>0</v>
      </c>
      <c r="Q139" s="77">
        <v>263523</v>
      </c>
    </row>
    <row r="140" spans="1:17" ht="13.5" customHeight="1" thickBot="1">
      <c r="A140" s="734"/>
      <c r="B140" s="89" t="s">
        <v>249</v>
      </c>
      <c r="C140" s="183"/>
      <c r="D140" s="183"/>
      <c r="E140" s="184">
        <f t="shared" si="20"/>
        <v>51400</v>
      </c>
      <c r="F140" s="184">
        <f t="shared" si="21"/>
        <v>7710</v>
      </c>
      <c r="G140" s="184">
        <f>M140</f>
        <v>43690</v>
      </c>
      <c r="H140" s="184">
        <f t="shared" si="22"/>
        <v>51400</v>
      </c>
      <c r="I140" s="184">
        <f>J140+K140+L140</f>
        <v>7710</v>
      </c>
      <c r="J140" s="185">
        <v>0</v>
      </c>
      <c r="K140" s="185">
        <v>0</v>
      </c>
      <c r="L140" s="185">
        <v>7710</v>
      </c>
      <c r="M140" s="184">
        <f>Q140</f>
        <v>43690</v>
      </c>
      <c r="N140" s="185">
        <v>0</v>
      </c>
      <c r="O140" s="185">
        <v>0</v>
      </c>
      <c r="P140" s="185">
        <v>0</v>
      </c>
      <c r="Q140" s="186">
        <v>43690</v>
      </c>
    </row>
    <row r="141" spans="1:17" ht="24" customHeight="1" thickTop="1">
      <c r="A141" s="739" t="s">
        <v>66</v>
      </c>
      <c r="B141" s="44" t="s">
        <v>367</v>
      </c>
      <c r="C141" s="45"/>
      <c r="D141" s="45"/>
      <c r="E141" s="46"/>
      <c r="F141" s="46"/>
      <c r="G141" s="46"/>
      <c r="H141" s="46"/>
      <c r="I141" s="46"/>
      <c r="J141" s="45"/>
      <c r="K141" s="45"/>
      <c r="L141" s="45"/>
      <c r="M141" s="46"/>
      <c r="N141" s="45"/>
      <c r="O141" s="45"/>
      <c r="P141" s="45"/>
      <c r="Q141" s="98"/>
    </row>
    <row r="142" spans="1:17" ht="27.75" customHeight="1">
      <c r="A142" s="682"/>
      <c r="B142" s="39" t="s">
        <v>61</v>
      </c>
      <c r="C142" s="51"/>
      <c r="D142" s="51"/>
      <c r="E142" s="52"/>
      <c r="F142" s="52"/>
      <c r="G142" s="52"/>
      <c r="H142" s="52"/>
      <c r="I142" s="52"/>
      <c r="J142" s="51"/>
      <c r="K142" s="51"/>
      <c r="L142" s="51"/>
      <c r="M142" s="52"/>
      <c r="N142" s="51"/>
      <c r="O142" s="51"/>
      <c r="P142" s="51"/>
      <c r="Q142" s="95"/>
    </row>
    <row r="143" spans="1:17" ht="31.5" customHeight="1">
      <c r="A143" s="682"/>
      <c r="B143" s="39" t="s">
        <v>111</v>
      </c>
      <c r="C143" s="51"/>
      <c r="D143" s="66" t="s">
        <v>350</v>
      </c>
      <c r="E143" s="52"/>
      <c r="F143" s="52"/>
      <c r="G143" s="52"/>
      <c r="H143" s="52"/>
      <c r="I143" s="52"/>
      <c r="J143" s="51"/>
      <c r="K143" s="51"/>
      <c r="L143" s="51"/>
      <c r="M143" s="52"/>
      <c r="N143" s="51"/>
      <c r="O143" s="51"/>
      <c r="P143" s="51"/>
      <c r="Q143" s="95"/>
    </row>
    <row r="144" spans="1:17" ht="32.25" customHeight="1">
      <c r="A144" s="682"/>
      <c r="B144" s="39" t="s">
        <v>351</v>
      </c>
      <c r="C144" s="51"/>
      <c r="D144" s="108" t="s">
        <v>56</v>
      </c>
      <c r="E144" s="52"/>
      <c r="F144" s="52"/>
      <c r="G144" s="52"/>
      <c r="H144" s="52"/>
      <c r="I144" s="52"/>
      <c r="J144" s="51"/>
      <c r="K144" s="51"/>
      <c r="L144" s="51"/>
      <c r="M144" s="52"/>
      <c r="N144" s="51"/>
      <c r="O144" s="51"/>
      <c r="P144" s="51"/>
      <c r="Q144" s="95"/>
    </row>
    <row r="145" spans="1:17" ht="13.5" customHeight="1">
      <c r="A145" s="682"/>
      <c r="B145" s="39" t="s">
        <v>340</v>
      </c>
      <c r="C145" s="96"/>
      <c r="D145" s="96"/>
      <c r="E145" s="52">
        <f>F145+G145</f>
        <v>187517</v>
      </c>
      <c r="F145" s="52">
        <f>I145</f>
        <v>4130</v>
      </c>
      <c r="G145" s="52">
        <f>M145</f>
        <v>183387</v>
      </c>
      <c r="H145" s="52">
        <f>M145+L145</f>
        <v>187517</v>
      </c>
      <c r="I145" s="52">
        <f>I146+I147</f>
        <v>4130</v>
      </c>
      <c r="J145" s="52"/>
      <c r="K145" s="52"/>
      <c r="L145" s="52">
        <f>L146+L147</f>
        <v>4130</v>
      </c>
      <c r="M145" s="52">
        <f>Q145</f>
        <v>183387</v>
      </c>
      <c r="N145" s="52"/>
      <c r="O145" s="52"/>
      <c r="P145" s="52"/>
      <c r="Q145" s="58">
        <f>Q146+Q147</f>
        <v>183387</v>
      </c>
    </row>
    <row r="146" spans="1:20" ht="13.5" customHeight="1">
      <c r="A146" s="682"/>
      <c r="B146" s="189" t="s">
        <v>365</v>
      </c>
      <c r="C146" s="207"/>
      <c r="D146" s="207"/>
      <c r="E146" s="182">
        <f>F146+G146</f>
        <v>137039</v>
      </c>
      <c r="F146" s="182">
        <f>I146</f>
        <v>4130</v>
      </c>
      <c r="G146" s="182">
        <f>M146</f>
        <v>132909</v>
      </c>
      <c r="H146" s="182">
        <f>M146+L146</f>
        <v>137039</v>
      </c>
      <c r="I146" s="182">
        <f>L146</f>
        <v>4130</v>
      </c>
      <c r="J146" s="195"/>
      <c r="K146" s="195"/>
      <c r="L146" s="195">
        <f>4130</f>
        <v>4130</v>
      </c>
      <c r="M146" s="182">
        <f>Q146</f>
        <v>132909</v>
      </c>
      <c r="N146" s="195"/>
      <c r="O146" s="195"/>
      <c r="P146" s="195"/>
      <c r="Q146" s="196">
        <f>132909</f>
        <v>132909</v>
      </c>
      <c r="R146" s="3"/>
      <c r="S146" s="3"/>
      <c r="T146" s="3"/>
    </row>
    <row r="147" spans="1:17" ht="13.5" customHeight="1" thickBot="1">
      <c r="A147" s="682"/>
      <c r="B147" s="42" t="s">
        <v>32</v>
      </c>
      <c r="C147" s="97"/>
      <c r="D147" s="97"/>
      <c r="E147" s="68">
        <f>F147+G147</f>
        <v>50478</v>
      </c>
      <c r="F147" s="68">
        <f>I147</f>
        <v>0</v>
      </c>
      <c r="G147" s="68">
        <f>M147</f>
        <v>50478</v>
      </c>
      <c r="H147" s="68">
        <f>M147+L147</f>
        <v>50478</v>
      </c>
      <c r="I147" s="68">
        <f>L147</f>
        <v>0</v>
      </c>
      <c r="J147" s="68"/>
      <c r="K147" s="68"/>
      <c r="L147" s="68"/>
      <c r="M147" s="68">
        <f>Q147</f>
        <v>50478</v>
      </c>
      <c r="N147" s="68"/>
      <c r="O147" s="68"/>
      <c r="P147" s="68"/>
      <c r="Q147" s="70">
        <v>50478</v>
      </c>
    </row>
    <row r="148" spans="1:17" ht="19.5" customHeight="1" hidden="1" thickTop="1">
      <c r="A148" s="739" t="s">
        <v>14</v>
      </c>
      <c r="B148" s="38" t="s">
        <v>367</v>
      </c>
      <c r="C148" s="202"/>
      <c r="D148" s="202"/>
      <c r="E148" s="203"/>
      <c r="F148" s="203"/>
      <c r="G148" s="203"/>
      <c r="H148" s="203"/>
      <c r="I148" s="203"/>
      <c r="J148" s="202"/>
      <c r="K148" s="202"/>
      <c r="L148" s="202"/>
      <c r="M148" s="203"/>
      <c r="N148" s="202"/>
      <c r="O148" s="202"/>
      <c r="P148" s="202"/>
      <c r="Q148" s="204"/>
    </row>
    <row r="149" spans="1:17" ht="19.5" customHeight="1" hidden="1">
      <c r="A149" s="682"/>
      <c r="B149" s="39" t="s">
        <v>61</v>
      </c>
      <c r="C149" s="51"/>
      <c r="D149" s="51"/>
      <c r="E149" s="52"/>
      <c r="F149" s="52"/>
      <c r="G149" s="52"/>
      <c r="H149" s="52"/>
      <c r="I149" s="52"/>
      <c r="J149" s="51"/>
      <c r="K149" s="51"/>
      <c r="L149" s="51"/>
      <c r="M149" s="52"/>
      <c r="N149" s="51"/>
      <c r="O149" s="51"/>
      <c r="P149" s="51"/>
      <c r="Q149" s="95"/>
    </row>
    <row r="150" spans="1:17" ht="27" customHeight="1" hidden="1">
      <c r="A150" s="682"/>
      <c r="B150" s="39" t="s">
        <v>394</v>
      </c>
      <c r="C150" s="51"/>
      <c r="D150" s="66" t="s">
        <v>393</v>
      </c>
      <c r="E150" s="52"/>
      <c r="F150" s="52"/>
      <c r="G150" s="52"/>
      <c r="H150" s="52"/>
      <c r="I150" s="52"/>
      <c r="J150" s="51"/>
      <c r="K150" s="51"/>
      <c r="L150" s="51"/>
      <c r="M150" s="52"/>
      <c r="N150" s="51"/>
      <c r="O150" s="51"/>
      <c r="P150" s="51"/>
      <c r="Q150" s="95"/>
    </row>
    <row r="151" spans="1:17" ht="42.75" customHeight="1" hidden="1">
      <c r="A151" s="682"/>
      <c r="B151" s="39" t="s">
        <v>0</v>
      </c>
      <c r="C151" s="51"/>
      <c r="D151" s="108" t="s">
        <v>56</v>
      </c>
      <c r="E151" s="52"/>
      <c r="F151" s="52"/>
      <c r="G151" s="52"/>
      <c r="H151" s="52"/>
      <c r="I151" s="52"/>
      <c r="J151" s="51"/>
      <c r="K151" s="51"/>
      <c r="L151" s="51"/>
      <c r="M151" s="52"/>
      <c r="N151" s="51"/>
      <c r="O151" s="51"/>
      <c r="P151" s="51"/>
      <c r="Q151" s="95"/>
    </row>
    <row r="152" spans="1:17" ht="19.5" customHeight="1" hidden="1">
      <c r="A152" s="682"/>
      <c r="B152" s="39" t="s">
        <v>340</v>
      </c>
      <c r="C152" s="96"/>
      <c r="D152" s="96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8"/>
    </row>
    <row r="153" spans="1:17" ht="19.5" customHeight="1" hidden="1" thickBot="1">
      <c r="A153" s="729"/>
      <c r="B153" s="212" t="s">
        <v>365</v>
      </c>
      <c r="C153" s="213"/>
      <c r="D153" s="213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5"/>
    </row>
    <row r="154" spans="1:17" ht="19.5" customHeight="1" hidden="1" thickBot="1">
      <c r="A154" s="206"/>
      <c r="B154" s="208" t="s">
        <v>32</v>
      </c>
      <c r="C154" s="209"/>
      <c r="D154" s="209"/>
      <c r="E154" s="93">
        <f>F154+G154</f>
        <v>0</v>
      </c>
      <c r="F154" s="93">
        <f>I154</f>
        <v>0</v>
      </c>
      <c r="G154" s="93">
        <f>M154</f>
        <v>0</v>
      </c>
      <c r="H154" s="93">
        <f>M154+L154</f>
        <v>0</v>
      </c>
      <c r="I154" s="93">
        <f>L154</f>
        <v>0</v>
      </c>
      <c r="J154" s="210"/>
      <c r="K154" s="210"/>
      <c r="L154" s="210"/>
      <c r="M154" s="93">
        <f>Q154</f>
        <v>0</v>
      </c>
      <c r="N154" s="210"/>
      <c r="O154" s="210"/>
      <c r="P154" s="210"/>
      <c r="Q154" s="211"/>
    </row>
    <row r="155" spans="1:17" ht="19.5" customHeight="1" thickTop="1">
      <c r="A155" s="739" t="s">
        <v>304</v>
      </c>
      <c r="B155" s="38" t="s">
        <v>367</v>
      </c>
      <c r="C155" s="202"/>
      <c r="D155" s="202"/>
      <c r="E155" s="203"/>
      <c r="F155" s="203"/>
      <c r="G155" s="203"/>
      <c r="H155" s="203"/>
      <c r="I155" s="203"/>
      <c r="J155" s="202"/>
      <c r="K155" s="202"/>
      <c r="L155" s="202"/>
      <c r="M155" s="203"/>
      <c r="N155" s="202"/>
      <c r="O155" s="202"/>
      <c r="P155" s="202"/>
      <c r="Q155" s="204"/>
    </row>
    <row r="156" spans="1:17" ht="26.25" customHeight="1">
      <c r="A156" s="682"/>
      <c r="B156" s="39" t="s">
        <v>61</v>
      </c>
      <c r="C156" s="51"/>
      <c r="D156" s="51"/>
      <c r="E156" s="52"/>
      <c r="F156" s="52"/>
      <c r="G156" s="52"/>
      <c r="H156" s="52"/>
      <c r="I156" s="52"/>
      <c r="J156" s="51"/>
      <c r="K156" s="51"/>
      <c r="L156" s="51"/>
      <c r="M156" s="52"/>
      <c r="N156" s="51"/>
      <c r="O156" s="51"/>
      <c r="P156" s="51"/>
      <c r="Q156" s="95"/>
    </row>
    <row r="157" spans="1:17" ht="19.5" customHeight="1">
      <c r="A157" s="682"/>
      <c r="B157" s="39" t="s">
        <v>394</v>
      </c>
      <c r="C157" s="51"/>
      <c r="D157" s="66" t="s">
        <v>302</v>
      </c>
      <c r="E157" s="52"/>
      <c r="F157" s="52"/>
      <c r="G157" s="52"/>
      <c r="H157" s="52"/>
      <c r="I157" s="52"/>
      <c r="J157" s="51"/>
      <c r="K157" s="51"/>
      <c r="L157" s="51"/>
      <c r="M157" s="52"/>
      <c r="N157" s="51"/>
      <c r="O157" s="51"/>
      <c r="P157" s="51"/>
      <c r="Q157" s="95"/>
    </row>
    <row r="158" spans="1:17" ht="35.25" customHeight="1">
      <c r="A158" s="682"/>
      <c r="B158" s="39" t="s">
        <v>303</v>
      </c>
      <c r="C158" s="51"/>
      <c r="D158" s="108" t="s">
        <v>56</v>
      </c>
      <c r="E158" s="52"/>
      <c r="F158" s="52"/>
      <c r="G158" s="52"/>
      <c r="H158" s="52"/>
      <c r="I158" s="52"/>
      <c r="J158" s="51"/>
      <c r="K158" s="51"/>
      <c r="L158" s="51"/>
      <c r="M158" s="52"/>
      <c r="N158" s="51"/>
      <c r="O158" s="51"/>
      <c r="P158" s="51"/>
      <c r="Q158" s="95"/>
    </row>
    <row r="159" spans="1:17" ht="19.5" customHeight="1">
      <c r="A159" s="682"/>
      <c r="B159" s="39" t="s">
        <v>340</v>
      </c>
      <c r="C159" s="96"/>
      <c r="D159" s="96"/>
      <c r="E159" s="52">
        <f>F159+G159</f>
        <v>49945</v>
      </c>
      <c r="F159" s="52">
        <f aca="true" t="shared" si="24" ref="F159:F164">I159</f>
        <v>7492</v>
      </c>
      <c r="G159" s="52">
        <f aca="true" t="shared" si="25" ref="G159:G164">M159</f>
        <v>42453</v>
      </c>
      <c r="H159" s="52">
        <f>M159+L159</f>
        <v>49945</v>
      </c>
      <c r="I159" s="52">
        <f>I160+I161</f>
        <v>7492</v>
      </c>
      <c r="J159" s="52"/>
      <c r="K159" s="52"/>
      <c r="L159" s="52">
        <f>L160+L161</f>
        <v>7492</v>
      </c>
      <c r="M159" s="52">
        <f>Q159</f>
        <v>42453</v>
      </c>
      <c r="N159" s="52"/>
      <c r="O159" s="52"/>
      <c r="P159" s="52"/>
      <c r="Q159" s="58">
        <f>Q160+Q161</f>
        <v>42453</v>
      </c>
    </row>
    <row r="160" spans="1:17" ht="19.5" customHeight="1" thickBot="1">
      <c r="A160" s="729"/>
      <c r="B160" s="212" t="s">
        <v>365</v>
      </c>
      <c r="C160" s="213"/>
      <c r="D160" s="213"/>
      <c r="E160" s="214">
        <f>F160+G160</f>
        <v>49945</v>
      </c>
      <c r="F160" s="214">
        <f t="shared" si="24"/>
        <v>7492</v>
      </c>
      <c r="G160" s="214">
        <f t="shared" si="25"/>
        <v>42453</v>
      </c>
      <c r="H160" s="214">
        <f>M160+L160</f>
        <v>49945</v>
      </c>
      <c r="I160" s="214">
        <f>L160</f>
        <v>7492</v>
      </c>
      <c r="J160" s="214"/>
      <c r="K160" s="214"/>
      <c r="L160" s="214">
        <f>7492</f>
        <v>7492</v>
      </c>
      <c r="M160" s="214">
        <f>Q160</f>
        <v>42453</v>
      </c>
      <c r="N160" s="214"/>
      <c r="O160" s="214"/>
      <c r="P160" s="214"/>
      <c r="Q160" s="215">
        <f>42453</f>
        <v>42453</v>
      </c>
    </row>
    <row r="161" spans="1:17" ht="35.25" customHeight="1" thickTop="1">
      <c r="A161" s="733" t="s">
        <v>135</v>
      </c>
      <c r="B161" s="38" t="s">
        <v>5</v>
      </c>
      <c r="C161" s="202"/>
      <c r="D161" s="202"/>
      <c r="E161" s="203">
        <f aca="true" t="shared" si="26" ref="E161:E181">G161+F161</f>
        <v>0</v>
      </c>
      <c r="F161" s="203">
        <f t="shared" si="24"/>
        <v>0</v>
      </c>
      <c r="G161" s="203">
        <f t="shared" si="25"/>
        <v>0</v>
      </c>
      <c r="H161" s="203">
        <f aca="true" t="shared" si="27" ref="H161:H181">I161+M161</f>
        <v>0</v>
      </c>
      <c r="I161" s="203">
        <f>J161+K161+L161</f>
        <v>0</v>
      </c>
      <c r="J161" s="202"/>
      <c r="K161" s="202"/>
      <c r="L161" s="202"/>
      <c r="M161" s="203">
        <f>N161+O161+P161+Q161</f>
        <v>0</v>
      </c>
      <c r="N161" s="202"/>
      <c r="O161" s="202"/>
      <c r="P161" s="202"/>
      <c r="Q161" s="204"/>
    </row>
    <row r="162" spans="1:17" ht="33" customHeight="1">
      <c r="A162" s="669"/>
      <c r="B162" s="39" t="s">
        <v>28</v>
      </c>
      <c r="C162" s="51"/>
      <c r="D162" s="51"/>
      <c r="E162" s="52">
        <f t="shared" si="26"/>
        <v>0</v>
      </c>
      <c r="F162" s="52">
        <f t="shared" si="24"/>
        <v>0</v>
      </c>
      <c r="G162" s="52">
        <f t="shared" si="25"/>
        <v>0</v>
      </c>
      <c r="H162" s="52">
        <f t="shared" si="27"/>
        <v>0</v>
      </c>
      <c r="I162" s="52">
        <f>J162+K162+L162</f>
        <v>0</v>
      </c>
      <c r="J162" s="51"/>
      <c r="K162" s="51"/>
      <c r="L162" s="51"/>
      <c r="M162" s="52">
        <f>N162+O162+P162+Q162</f>
        <v>0</v>
      </c>
      <c r="N162" s="51"/>
      <c r="O162" s="51"/>
      <c r="P162" s="51"/>
      <c r="Q162" s="95"/>
    </row>
    <row r="163" spans="1:17" ht="24.75" customHeight="1">
      <c r="A163" s="669"/>
      <c r="B163" s="39" t="s">
        <v>134</v>
      </c>
      <c r="C163" s="51"/>
      <c r="D163" s="66"/>
      <c r="E163" s="52">
        <f t="shared" si="26"/>
        <v>0</v>
      </c>
      <c r="F163" s="52">
        <f t="shared" si="24"/>
        <v>0</v>
      </c>
      <c r="G163" s="52">
        <f t="shared" si="25"/>
        <v>0</v>
      </c>
      <c r="H163" s="52">
        <f t="shared" si="27"/>
        <v>0</v>
      </c>
      <c r="I163" s="52">
        <f>J163+K163+L163</f>
        <v>0</v>
      </c>
      <c r="J163" s="51"/>
      <c r="K163" s="51"/>
      <c r="L163" s="51"/>
      <c r="M163" s="52">
        <f>N163+O163+P163+Q163</f>
        <v>0</v>
      </c>
      <c r="N163" s="51"/>
      <c r="O163" s="51"/>
      <c r="P163" s="51"/>
      <c r="Q163" s="95"/>
    </row>
    <row r="164" spans="1:20" ht="24" customHeight="1">
      <c r="A164" s="669"/>
      <c r="B164" s="39" t="s">
        <v>6</v>
      </c>
      <c r="C164" s="51" t="s">
        <v>2</v>
      </c>
      <c r="D164" s="66"/>
      <c r="E164" s="52">
        <f t="shared" si="26"/>
        <v>0</v>
      </c>
      <c r="F164" s="52">
        <f t="shared" si="24"/>
        <v>0</v>
      </c>
      <c r="G164" s="52">
        <f t="shared" si="25"/>
        <v>0</v>
      </c>
      <c r="H164" s="52">
        <f t="shared" si="27"/>
        <v>0</v>
      </c>
      <c r="I164" s="52">
        <f>J164+K164+L164</f>
        <v>0</v>
      </c>
      <c r="J164" s="51"/>
      <c r="K164" s="51"/>
      <c r="L164" s="51"/>
      <c r="M164" s="52">
        <f>N164+O164+P164+Q164</f>
        <v>0</v>
      </c>
      <c r="N164" s="51"/>
      <c r="O164" s="51"/>
      <c r="P164" s="51"/>
      <c r="Q164" s="95"/>
      <c r="T164" s="181">
        <f>Q166+Q124</f>
        <v>128970</v>
      </c>
    </row>
    <row r="165" spans="1:17" ht="17.25" customHeight="1">
      <c r="A165" s="669"/>
      <c r="B165" s="41" t="s">
        <v>340</v>
      </c>
      <c r="C165" s="96" t="s">
        <v>22</v>
      </c>
      <c r="D165" s="96" t="s">
        <v>29</v>
      </c>
      <c r="E165" s="52">
        <f t="shared" si="26"/>
        <v>46900</v>
      </c>
      <c r="F165" s="52">
        <f>F166</f>
        <v>7035</v>
      </c>
      <c r="G165" s="52">
        <f>G166+G167</f>
        <v>39865</v>
      </c>
      <c r="H165" s="52">
        <f t="shared" si="27"/>
        <v>46900</v>
      </c>
      <c r="I165" s="52">
        <f>J165+K165+L165</f>
        <v>7035</v>
      </c>
      <c r="J165" s="52">
        <f>SUM(J167:J167)</f>
        <v>0</v>
      </c>
      <c r="K165" s="52">
        <f>SUM(K167:K167)</f>
        <v>0</v>
      </c>
      <c r="L165" s="52">
        <f>L166+L167</f>
        <v>7035</v>
      </c>
      <c r="M165" s="52">
        <f>M166+M167</f>
        <v>39865</v>
      </c>
      <c r="N165" s="52"/>
      <c r="O165" s="52"/>
      <c r="P165" s="52">
        <f>SUM(P167:P167)</f>
        <v>0</v>
      </c>
      <c r="Q165" s="58">
        <f>Q166+Q167</f>
        <v>39865</v>
      </c>
    </row>
    <row r="166" spans="1:20" ht="16.5" customHeight="1">
      <c r="A166" s="669"/>
      <c r="B166" s="189" t="s">
        <v>365</v>
      </c>
      <c r="C166" s="205"/>
      <c r="D166" s="205"/>
      <c r="E166" s="195">
        <f t="shared" si="26"/>
        <v>46900</v>
      </c>
      <c r="F166" s="195">
        <f aca="true" t="shared" si="28" ref="F166:F171">I166</f>
        <v>7035</v>
      </c>
      <c r="G166" s="195">
        <f aca="true" t="shared" si="29" ref="G166:G171">M166</f>
        <v>39865</v>
      </c>
      <c r="H166" s="195">
        <f t="shared" si="27"/>
        <v>46900</v>
      </c>
      <c r="I166" s="195">
        <f>L166</f>
        <v>7035</v>
      </c>
      <c r="J166" s="200">
        <v>0</v>
      </c>
      <c r="K166" s="200">
        <v>0</v>
      </c>
      <c r="L166" s="200">
        <f>6986+40+9</f>
        <v>7035</v>
      </c>
      <c r="M166" s="195">
        <f>Q166</f>
        <v>39865</v>
      </c>
      <c r="N166" s="200">
        <v>0</v>
      </c>
      <c r="O166" s="200">
        <v>0</v>
      </c>
      <c r="P166" s="200">
        <v>0</v>
      </c>
      <c r="Q166" s="201">
        <f>39586+279</f>
        <v>39865</v>
      </c>
      <c r="R166" s="3"/>
      <c r="S166" s="3"/>
      <c r="T166" s="3"/>
    </row>
    <row r="167" spans="1:17" ht="15" customHeight="1" thickBot="1">
      <c r="A167" s="734"/>
      <c r="B167" s="89" t="s">
        <v>32</v>
      </c>
      <c r="C167" s="183"/>
      <c r="D167" s="183"/>
      <c r="E167" s="184">
        <f t="shared" si="26"/>
        <v>0</v>
      </c>
      <c r="F167" s="184">
        <f t="shared" si="28"/>
        <v>0</v>
      </c>
      <c r="G167" s="184">
        <f t="shared" si="29"/>
        <v>0</v>
      </c>
      <c r="H167" s="184">
        <f t="shared" si="27"/>
        <v>0</v>
      </c>
      <c r="I167" s="184">
        <f aca="true" t="shared" si="30" ref="I167:I172">J167+K167+L167</f>
        <v>0</v>
      </c>
      <c r="J167" s="185">
        <v>0</v>
      </c>
      <c r="K167" s="185">
        <v>0</v>
      </c>
      <c r="L167" s="185"/>
      <c r="M167" s="184">
        <f>Q167</f>
        <v>0</v>
      </c>
      <c r="N167" s="185">
        <v>0</v>
      </c>
      <c r="O167" s="185">
        <v>0</v>
      </c>
      <c r="P167" s="185">
        <v>0</v>
      </c>
      <c r="Q167" s="186"/>
    </row>
    <row r="168" spans="1:17" ht="39" customHeight="1" thickTop="1">
      <c r="A168" s="733" t="s">
        <v>224</v>
      </c>
      <c r="B168" s="38" t="s">
        <v>5</v>
      </c>
      <c r="C168" s="202"/>
      <c r="D168" s="202"/>
      <c r="E168" s="203">
        <f t="shared" si="26"/>
        <v>0</v>
      </c>
      <c r="F168" s="203">
        <f t="shared" si="28"/>
        <v>0</v>
      </c>
      <c r="G168" s="203">
        <f t="shared" si="29"/>
        <v>0</v>
      </c>
      <c r="H168" s="203">
        <f t="shared" si="27"/>
        <v>0</v>
      </c>
      <c r="I168" s="203">
        <f t="shared" si="30"/>
        <v>0</v>
      </c>
      <c r="J168" s="202"/>
      <c r="K168" s="202"/>
      <c r="L168" s="202"/>
      <c r="M168" s="203">
        <f>N168+O168+P168+Q168</f>
        <v>0</v>
      </c>
      <c r="N168" s="202"/>
      <c r="O168" s="202"/>
      <c r="P168" s="202"/>
      <c r="Q168" s="204"/>
    </row>
    <row r="169" spans="1:17" ht="29.25" customHeight="1">
      <c r="A169" s="669"/>
      <c r="B169" s="39" t="s">
        <v>28</v>
      </c>
      <c r="C169" s="51"/>
      <c r="D169" s="51"/>
      <c r="E169" s="52">
        <f t="shared" si="26"/>
        <v>0</v>
      </c>
      <c r="F169" s="52">
        <f t="shared" si="28"/>
        <v>0</v>
      </c>
      <c r="G169" s="52">
        <f t="shared" si="29"/>
        <v>0</v>
      </c>
      <c r="H169" s="52">
        <f t="shared" si="27"/>
        <v>0</v>
      </c>
      <c r="I169" s="52">
        <f t="shared" si="30"/>
        <v>0</v>
      </c>
      <c r="J169" s="51"/>
      <c r="K169" s="51"/>
      <c r="L169" s="51"/>
      <c r="M169" s="52">
        <f>N169+O169+P169+Q169</f>
        <v>0</v>
      </c>
      <c r="N169" s="51"/>
      <c r="O169" s="51"/>
      <c r="P169" s="51"/>
      <c r="Q169" s="95"/>
    </row>
    <row r="170" spans="1:17" ht="31.5" customHeight="1">
      <c r="A170" s="669"/>
      <c r="B170" s="39" t="s">
        <v>132</v>
      </c>
      <c r="C170" s="51"/>
      <c r="D170" s="66"/>
      <c r="E170" s="52">
        <f t="shared" si="26"/>
        <v>0</v>
      </c>
      <c r="F170" s="52">
        <f t="shared" si="28"/>
        <v>0</v>
      </c>
      <c r="G170" s="52">
        <f t="shared" si="29"/>
        <v>0</v>
      </c>
      <c r="H170" s="52">
        <f t="shared" si="27"/>
        <v>0</v>
      </c>
      <c r="I170" s="52">
        <f t="shared" si="30"/>
        <v>0</v>
      </c>
      <c r="J170" s="51"/>
      <c r="K170" s="51"/>
      <c r="L170" s="51"/>
      <c r="M170" s="52">
        <f>N170+O170+P170+Q170</f>
        <v>0</v>
      </c>
      <c r="N170" s="51"/>
      <c r="O170" s="51"/>
      <c r="P170" s="51"/>
      <c r="Q170" s="95"/>
    </row>
    <row r="171" spans="1:17" ht="30.75" customHeight="1">
      <c r="A171" s="669"/>
      <c r="B171" s="39" t="s">
        <v>133</v>
      </c>
      <c r="C171" s="51" t="s">
        <v>2</v>
      </c>
      <c r="D171" s="66"/>
      <c r="E171" s="52">
        <f t="shared" si="26"/>
        <v>0</v>
      </c>
      <c r="F171" s="52">
        <f t="shared" si="28"/>
        <v>0</v>
      </c>
      <c r="G171" s="52">
        <f t="shared" si="29"/>
        <v>0</v>
      </c>
      <c r="H171" s="52">
        <f t="shared" si="27"/>
        <v>0</v>
      </c>
      <c r="I171" s="52">
        <f t="shared" si="30"/>
        <v>0</v>
      </c>
      <c r="J171" s="51"/>
      <c r="K171" s="51"/>
      <c r="L171" s="51"/>
      <c r="M171" s="52">
        <f>N171+O171+P171+Q171</f>
        <v>0</v>
      </c>
      <c r="N171" s="51"/>
      <c r="O171" s="51"/>
      <c r="P171" s="51"/>
      <c r="Q171" s="95"/>
    </row>
    <row r="172" spans="1:17" ht="15" customHeight="1">
      <c r="A172" s="669"/>
      <c r="B172" s="41" t="s">
        <v>340</v>
      </c>
      <c r="C172" s="96" t="s">
        <v>22</v>
      </c>
      <c r="D172" s="96" t="s">
        <v>29</v>
      </c>
      <c r="E172" s="52">
        <f t="shared" si="26"/>
        <v>54260</v>
      </c>
      <c r="F172" s="52">
        <f>F173</f>
        <v>8139</v>
      </c>
      <c r="G172" s="52">
        <f>G173+G174</f>
        <v>46121</v>
      </c>
      <c r="H172" s="52">
        <f t="shared" si="27"/>
        <v>54260</v>
      </c>
      <c r="I172" s="52">
        <f t="shared" si="30"/>
        <v>8139</v>
      </c>
      <c r="J172" s="52">
        <f>SUM(J174:J174)</f>
        <v>0</v>
      </c>
      <c r="K172" s="52">
        <f>SUM(K174:K174)</f>
        <v>0</v>
      </c>
      <c r="L172" s="52">
        <f>L173+L174</f>
        <v>8139</v>
      </c>
      <c r="M172" s="52">
        <f>M173+M174</f>
        <v>46121</v>
      </c>
      <c r="N172" s="52"/>
      <c r="O172" s="52"/>
      <c r="P172" s="52">
        <f>SUM(P174:P174)</f>
        <v>0</v>
      </c>
      <c r="Q172" s="58">
        <f>Q173+Q174</f>
        <v>46121</v>
      </c>
    </row>
    <row r="173" spans="1:17" ht="15" customHeight="1">
      <c r="A173" s="669"/>
      <c r="B173" s="189" t="s">
        <v>365</v>
      </c>
      <c r="C173" s="205"/>
      <c r="D173" s="205"/>
      <c r="E173" s="195">
        <f t="shared" si="26"/>
        <v>54260</v>
      </c>
      <c r="F173" s="195">
        <f aca="true" t="shared" si="31" ref="F173:F178">I173</f>
        <v>8139</v>
      </c>
      <c r="G173" s="195">
        <f aca="true" t="shared" si="32" ref="G173:G178">M173</f>
        <v>46121</v>
      </c>
      <c r="H173" s="195">
        <f t="shared" si="27"/>
        <v>54260</v>
      </c>
      <c r="I173" s="195">
        <f>L173</f>
        <v>8139</v>
      </c>
      <c r="J173" s="200">
        <v>0</v>
      </c>
      <c r="K173" s="200">
        <v>0</v>
      </c>
      <c r="L173" s="200">
        <v>8139</v>
      </c>
      <c r="M173" s="195">
        <f>Q173</f>
        <v>46121</v>
      </c>
      <c r="N173" s="200">
        <v>0</v>
      </c>
      <c r="O173" s="200">
        <v>0</v>
      </c>
      <c r="P173" s="200">
        <v>0</v>
      </c>
      <c r="Q173" s="201">
        <v>46121</v>
      </c>
    </row>
    <row r="174" spans="1:17" ht="15" customHeight="1" thickBot="1">
      <c r="A174" s="734"/>
      <c r="B174" s="89" t="s">
        <v>32</v>
      </c>
      <c r="C174" s="183"/>
      <c r="D174" s="183"/>
      <c r="E174" s="184">
        <f t="shared" si="26"/>
        <v>0</v>
      </c>
      <c r="F174" s="184">
        <f t="shared" si="31"/>
        <v>0</v>
      </c>
      <c r="G174" s="184">
        <f t="shared" si="32"/>
        <v>0</v>
      </c>
      <c r="H174" s="184">
        <f t="shared" si="27"/>
        <v>0</v>
      </c>
      <c r="I174" s="184">
        <f aca="true" t="shared" si="33" ref="I174:I179">J174+K174+L174</f>
        <v>0</v>
      </c>
      <c r="J174" s="185">
        <v>0</v>
      </c>
      <c r="K174" s="185">
        <v>0</v>
      </c>
      <c r="L174" s="185"/>
      <c r="M174" s="184">
        <f>Q174</f>
        <v>0</v>
      </c>
      <c r="N174" s="185">
        <v>0</v>
      </c>
      <c r="O174" s="185">
        <v>0</v>
      </c>
      <c r="P174" s="185">
        <v>0</v>
      </c>
      <c r="Q174" s="186"/>
    </row>
    <row r="175" spans="1:17" ht="27" customHeight="1" thickTop="1">
      <c r="A175" s="733" t="s">
        <v>241</v>
      </c>
      <c r="B175" s="44" t="s">
        <v>136</v>
      </c>
      <c r="C175" s="202"/>
      <c r="D175" s="202"/>
      <c r="E175" s="203">
        <f t="shared" si="26"/>
        <v>0</v>
      </c>
      <c r="F175" s="203">
        <f t="shared" si="31"/>
        <v>0</v>
      </c>
      <c r="G175" s="203">
        <f t="shared" si="32"/>
        <v>0</v>
      </c>
      <c r="H175" s="203">
        <f t="shared" si="27"/>
        <v>0</v>
      </c>
      <c r="I175" s="203">
        <f t="shared" si="33"/>
        <v>0</v>
      </c>
      <c r="J175" s="202"/>
      <c r="K175" s="202"/>
      <c r="L175" s="202"/>
      <c r="M175" s="203">
        <f>N175+O175+P175+Q175</f>
        <v>0</v>
      </c>
      <c r="N175" s="202"/>
      <c r="O175" s="202"/>
      <c r="P175" s="202"/>
      <c r="Q175" s="204"/>
    </row>
    <row r="176" spans="1:17" ht="29.25" customHeight="1">
      <c r="A176" s="669"/>
      <c r="B176" s="39" t="s">
        <v>137</v>
      </c>
      <c r="C176" s="51"/>
      <c r="D176" s="51"/>
      <c r="E176" s="52">
        <f t="shared" si="26"/>
        <v>0</v>
      </c>
      <c r="F176" s="52">
        <f t="shared" si="31"/>
        <v>0</v>
      </c>
      <c r="G176" s="52">
        <f t="shared" si="32"/>
        <v>0</v>
      </c>
      <c r="H176" s="52">
        <f t="shared" si="27"/>
        <v>0</v>
      </c>
      <c r="I176" s="52">
        <f t="shared" si="33"/>
        <v>0</v>
      </c>
      <c r="J176" s="51"/>
      <c r="K176" s="51"/>
      <c r="L176" s="51"/>
      <c r="M176" s="52">
        <f>N176+O176+P176+Q176</f>
        <v>0</v>
      </c>
      <c r="N176" s="51"/>
      <c r="O176" s="51"/>
      <c r="P176" s="51"/>
      <c r="Q176" s="95"/>
    </row>
    <row r="177" spans="1:17" ht="24" customHeight="1">
      <c r="A177" s="669"/>
      <c r="B177" s="39" t="s">
        <v>138</v>
      </c>
      <c r="C177" s="51"/>
      <c r="D177" s="66"/>
      <c r="E177" s="52">
        <f t="shared" si="26"/>
        <v>0</v>
      </c>
      <c r="F177" s="52">
        <f t="shared" si="31"/>
        <v>0</v>
      </c>
      <c r="G177" s="52">
        <f t="shared" si="32"/>
        <v>0</v>
      </c>
      <c r="H177" s="52">
        <f t="shared" si="27"/>
        <v>0</v>
      </c>
      <c r="I177" s="52">
        <f t="shared" si="33"/>
        <v>0</v>
      </c>
      <c r="J177" s="51"/>
      <c r="K177" s="51"/>
      <c r="L177" s="51"/>
      <c r="M177" s="52">
        <f>N177+O177+P177+Q177</f>
        <v>0</v>
      </c>
      <c r="N177" s="51"/>
      <c r="O177" s="51"/>
      <c r="P177" s="51"/>
      <c r="Q177" s="95"/>
    </row>
    <row r="178" spans="1:17" ht="30.75" customHeight="1">
      <c r="A178" s="669"/>
      <c r="B178" s="39" t="s">
        <v>139</v>
      </c>
      <c r="C178" s="51"/>
      <c r="D178" s="66" t="s">
        <v>17</v>
      </c>
      <c r="E178" s="52">
        <f t="shared" si="26"/>
        <v>0</v>
      </c>
      <c r="F178" s="52">
        <f t="shared" si="31"/>
        <v>0</v>
      </c>
      <c r="G178" s="52">
        <f t="shared" si="32"/>
        <v>0</v>
      </c>
      <c r="H178" s="52">
        <f t="shared" si="27"/>
        <v>0</v>
      </c>
      <c r="I178" s="52">
        <f t="shared" si="33"/>
        <v>0</v>
      </c>
      <c r="J178" s="51"/>
      <c r="K178" s="51"/>
      <c r="L178" s="51"/>
      <c r="M178" s="52">
        <f>N178+O178+P178+Q178</f>
        <v>0</v>
      </c>
      <c r="N178" s="51"/>
      <c r="O178" s="51"/>
      <c r="P178" s="51"/>
      <c r="Q178" s="95"/>
    </row>
    <row r="179" spans="1:17" ht="15" customHeight="1">
      <c r="A179" s="669"/>
      <c r="B179" s="41" t="s">
        <v>340</v>
      </c>
      <c r="C179" s="96" t="s">
        <v>22</v>
      </c>
      <c r="D179" s="96" t="s">
        <v>140</v>
      </c>
      <c r="E179" s="52">
        <f t="shared" si="26"/>
        <v>67443</v>
      </c>
      <c r="F179" s="52">
        <f>F180</f>
        <v>10117</v>
      </c>
      <c r="G179" s="52">
        <f>G180+G181</f>
        <v>57326</v>
      </c>
      <c r="H179" s="52">
        <f t="shared" si="27"/>
        <v>67443</v>
      </c>
      <c r="I179" s="52">
        <f t="shared" si="33"/>
        <v>10117</v>
      </c>
      <c r="J179" s="52">
        <f>SUM(J181:J181)</f>
        <v>0</v>
      </c>
      <c r="K179" s="52">
        <f>SUM(K181:K181)</f>
        <v>0</v>
      </c>
      <c r="L179" s="52">
        <f>L180+L181</f>
        <v>10117</v>
      </c>
      <c r="M179" s="52">
        <f>M180+M181</f>
        <v>57326</v>
      </c>
      <c r="N179" s="52"/>
      <c r="O179" s="52"/>
      <c r="P179" s="52">
        <f>SUM(P181:P181)</f>
        <v>0</v>
      </c>
      <c r="Q179" s="58">
        <f>Q180+Q181</f>
        <v>57326</v>
      </c>
    </row>
    <row r="180" spans="1:17" ht="15" customHeight="1">
      <c r="A180" s="669"/>
      <c r="B180" s="189" t="s">
        <v>365</v>
      </c>
      <c r="C180" s="205"/>
      <c r="D180" s="205"/>
      <c r="E180" s="195">
        <f t="shared" si="26"/>
        <v>67443</v>
      </c>
      <c r="F180" s="195">
        <f>I180</f>
        <v>10117</v>
      </c>
      <c r="G180" s="195">
        <f>M180</f>
        <v>57326</v>
      </c>
      <c r="H180" s="195">
        <f t="shared" si="27"/>
        <v>67443</v>
      </c>
      <c r="I180" s="195">
        <f>L180</f>
        <v>10117</v>
      </c>
      <c r="J180" s="200">
        <v>0</v>
      </c>
      <c r="K180" s="200">
        <v>0</v>
      </c>
      <c r="L180" s="200">
        <v>10117</v>
      </c>
      <c r="M180" s="195">
        <f>Q180</f>
        <v>57326</v>
      </c>
      <c r="N180" s="200">
        <v>0</v>
      </c>
      <c r="O180" s="200">
        <v>0</v>
      </c>
      <c r="P180" s="200">
        <v>0</v>
      </c>
      <c r="Q180" s="201">
        <v>57326</v>
      </c>
    </row>
    <row r="181" spans="1:17" ht="15" customHeight="1" thickBot="1">
      <c r="A181" s="734"/>
      <c r="B181" s="89" t="s">
        <v>32</v>
      </c>
      <c r="C181" s="183"/>
      <c r="D181" s="183"/>
      <c r="E181" s="184">
        <f t="shared" si="26"/>
        <v>0</v>
      </c>
      <c r="F181" s="184">
        <f>I181</f>
        <v>0</v>
      </c>
      <c r="G181" s="184">
        <f>M181</f>
        <v>0</v>
      </c>
      <c r="H181" s="184">
        <f t="shared" si="27"/>
        <v>0</v>
      </c>
      <c r="I181" s="184">
        <f>J181+K181+L181</f>
        <v>0</v>
      </c>
      <c r="J181" s="185">
        <v>0</v>
      </c>
      <c r="K181" s="185">
        <v>0</v>
      </c>
      <c r="L181" s="185"/>
      <c r="M181" s="184">
        <f>Q181</f>
        <v>0</v>
      </c>
      <c r="N181" s="185">
        <v>0</v>
      </c>
      <c r="O181" s="185">
        <v>0</v>
      </c>
      <c r="P181" s="185">
        <v>0</v>
      </c>
      <c r="Q181" s="186"/>
    </row>
    <row r="182" spans="1:17" ht="21.75" customHeight="1" thickTop="1">
      <c r="A182" s="678" t="s">
        <v>247</v>
      </c>
      <c r="B182" s="219" t="s">
        <v>367</v>
      </c>
      <c r="C182" s="220"/>
      <c r="D182" s="220"/>
      <c r="E182" s="226"/>
      <c r="F182" s="226"/>
      <c r="G182" s="226"/>
      <c r="H182" s="226"/>
      <c r="I182" s="226"/>
      <c r="J182" s="227"/>
      <c r="K182" s="227"/>
      <c r="L182" s="227"/>
      <c r="M182" s="226"/>
      <c r="N182" s="227"/>
      <c r="O182" s="227"/>
      <c r="P182" s="227"/>
      <c r="Q182" s="309"/>
    </row>
    <row r="183" spans="1:17" ht="22.5" customHeight="1">
      <c r="A183" s="679"/>
      <c r="B183" s="221" t="s">
        <v>55</v>
      </c>
      <c r="C183" s="222"/>
      <c r="D183" s="222"/>
      <c r="E183" s="56"/>
      <c r="F183" s="56"/>
      <c r="G183" s="56"/>
      <c r="H183" s="56"/>
      <c r="I183" s="56"/>
      <c r="J183" s="59"/>
      <c r="K183" s="59"/>
      <c r="L183" s="59"/>
      <c r="M183" s="56"/>
      <c r="N183" s="59"/>
      <c r="O183" s="59"/>
      <c r="P183" s="59"/>
      <c r="Q183" s="310"/>
    </row>
    <row r="184" spans="1:17" ht="24.75" customHeight="1">
      <c r="A184" s="679"/>
      <c r="B184" s="221" t="s">
        <v>238</v>
      </c>
      <c r="C184" s="222"/>
      <c r="D184" s="222" t="s">
        <v>240</v>
      </c>
      <c r="E184" s="56"/>
      <c r="F184" s="56"/>
      <c r="G184" s="56"/>
      <c r="H184" s="56"/>
      <c r="I184" s="56"/>
      <c r="J184" s="59"/>
      <c r="K184" s="59"/>
      <c r="L184" s="59"/>
      <c r="M184" s="56"/>
      <c r="N184" s="59"/>
      <c r="O184" s="59"/>
      <c r="P184" s="59"/>
      <c r="Q184" s="310"/>
    </row>
    <row r="185" spans="1:17" ht="39.75" customHeight="1">
      <c r="A185" s="679"/>
      <c r="B185" s="223" t="s">
        <v>239</v>
      </c>
      <c r="C185" s="224"/>
      <c r="D185" s="225" t="s">
        <v>56</v>
      </c>
      <c r="E185" s="56"/>
      <c r="F185" s="56"/>
      <c r="G185" s="56"/>
      <c r="H185" s="56"/>
      <c r="I185" s="56"/>
      <c r="J185" s="59"/>
      <c r="K185" s="59"/>
      <c r="L185" s="59"/>
      <c r="M185" s="56"/>
      <c r="N185" s="59"/>
      <c r="O185" s="59"/>
      <c r="P185" s="59"/>
      <c r="Q185" s="310"/>
    </row>
    <row r="186" spans="1:17" ht="21" customHeight="1">
      <c r="A186" s="679"/>
      <c r="B186" s="221" t="s">
        <v>50</v>
      </c>
      <c r="C186" s="222"/>
      <c r="D186" s="222"/>
      <c r="E186" s="56">
        <f>E187</f>
        <v>406299</v>
      </c>
      <c r="F186" s="56">
        <f>F187</f>
        <v>61106</v>
      </c>
      <c r="G186" s="56">
        <f>G187</f>
        <v>345193</v>
      </c>
      <c r="H186" s="56">
        <f aca="true" t="shared" si="34" ref="H186:Q186">H187</f>
        <v>406299</v>
      </c>
      <c r="I186" s="56">
        <f t="shared" si="34"/>
        <v>61106</v>
      </c>
      <c r="J186" s="56">
        <f t="shared" si="34"/>
        <v>0</v>
      </c>
      <c r="K186" s="56">
        <f t="shared" si="34"/>
        <v>0</v>
      </c>
      <c r="L186" s="56">
        <f t="shared" si="34"/>
        <v>61106</v>
      </c>
      <c r="M186" s="56">
        <f t="shared" si="34"/>
        <v>345193</v>
      </c>
      <c r="N186" s="56">
        <f t="shared" si="34"/>
        <v>0</v>
      </c>
      <c r="O186" s="56">
        <f t="shared" si="34"/>
        <v>0</v>
      </c>
      <c r="P186" s="56">
        <f t="shared" si="34"/>
        <v>0</v>
      </c>
      <c r="Q186" s="311">
        <f t="shared" si="34"/>
        <v>345193</v>
      </c>
    </row>
    <row r="187" spans="1:17" s="245" customFormat="1" ht="18.75" customHeight="1" thickBot="1">
      <c r="A187" s="746"/>
      <c r="B187" s="254" t="s">
        <v>365</v>
      </c>
      <c r="C187" s="286"/>
      <c r="D187" s="286"/>
      <c r="E187" s="287">
        <f>G187+F187</f>
        <v>406299</v>
      </c>
      <c r="F187" s="287">
        <f>I187</f>
        <v>61106</v>
      </c>
      <c r="G187" s="287">
        <f>M187</f>
        <v>345193</v>
      </c>
      <c r="H187" s="287">
        <f>I187+M187</f>
        <v>406299</v>
      </c>
      <c r="I187" s="287">
        <v>61106</v>
      </c>
      <c r="J187" s="288">
        <v>0</v>
      </c>
      <c r="K187" s="288">
        <v>0</v>
      </c>
      <c r="L187" s="288">
        <v>61106</v>
      </c>
      <c r="M187" s="287">
        <f>Q187</f>
        <v>345193</v>
      </c>
      <c r="N187" s="288">
        <v>0</v>
      </c>
      <c r="O187" s="288">
        <v>0</v>
      </c>
      <c r="P187" s="288">
        <v>0</v>
      </c>
      <c r="Q187" s="312">
        <v>345193</v>
      </c>
    </row>
    <row r="188" spans="1:17" s="245" customFormat="1" ht="25.5" customHeight="1" thickTop="1">
      <c r="A188" s="738" t="s">
        <v>248</v>
      </c>
      <c r="B188" s="239" t="s">
        <v>19</v>
      </c>
      <c r="C188" s="240"/>
      <c r="D188" s="240"/>
      <c r="E188" s="241">
        <f aca="true" t="shared" si="35" ref="E188:E195">G188+F188</f>
        <v>0</v>
      </c>
      <c r="F188" s="241">
        <f>I188</f>
        <v>0</v>
      </c>
      <c r="G188" s="241">
        <f>M188</f>
        <v>0</v>
      </c>
      <c r="H188" s="241">
        <f aca="true" t="shared" si="36" ref="H188:H195">I188+M188</f>
        <v>0</v>
      </c>
      <c r="I188" s="241">
        <f>J188+K188+L188</f>
        <v>0</v>
      </c>
      <c r="J188" s="240"/>
      <c r="K188" s="240"/>
      <c r="L188" s="240"/>
      <c r="M188" s="241">
        <f>N188+O188+P188+Q188</f>
        <v>0</v>
      </c>
      <c r="N188" s="240"/>
      <c r="O188" s="240"/>
      <c r="P188" s="240"/>
      <c r="Q188" s="242"/>
    </row>
    <row r="189" spans="1:17" s="245" customFormat="1" ht="15" customHeight="1">
      <c r="A189" s="672"/>
      <c r="B189" s="246" t="s">
        <v>43</v>
      </c>
      <c r="C189" s="247"/>
      <c r="D189" s="247"/>
      <c r="E189" s="248">
        <f t="shared" si="35"/>
        <v>0</v>
      </c>
      <c r="F189" s="248">
        <f>I189</f>
        <v>0</v>
      </c>
      <c r="G189" s="248">
        <f>M189</f>
        <v>0</v>
      </c>
      <c r="H189" s="248">
        <f t="shared" si="36"/>
        <v>0</v>
      </c>
      <c r="I189" s="248">
        <f>J189+K189+L189</f>
        <v>0</v>
      </c>
      <c r="J189" s="247"/>
      <c r="K189" s="247"/>
      <c r="L189" s="247"/>
      <c r="M189" s="248">
        <f>N189+O189+P189+Q189</f>
        <v>0</v>
      </c>
      <c r="N189" s="247"/>
      <c r="O189" s="247"/>
      <c r="P189" s="247"/>
      <c r="Q189" s="249"/>
    </row>
    <row r="190" spans="1:17" s="245" customFormat="1" ht="15" customHeight="1">
      <c r="A190" s="672"/>
      <c r="B190" s="246" t="s">
        <v>44</v>
      </c>
      <c r="C190" s="247"/>
      <c r="D190" s="250"/>
      <c r="E190" s="248">
        <f t="shared" si="35"/>
        <v>0</v>
      </c>
      <c r="F190" s="248">
        <f>I190</f>
        <v>0</v>
      </c>
      <c r="G190" s="248">
        <f>M190</f>
        <v>0</v>
      </c>
      <c r="H190" s="248">
        <f t="shared" si="36"/>
        <v>0</v>
      </c>
      <c r="I190" s="248">
        <f>J190+K190+L190</f>
        <v>0</v>
      </c>
      <c r="J190" s="247"/>
      <c r="K190" s="247"/>
      <c r="L190" s="247"/>
      <c r="M190" s="248">
        <f>N190+O190+P190+Q190</f>
        <v>0</v>
      </c>
      <c r="N190" s="247"/>
      <c r="O190" s="247"/>
      <c r="P190" s="247"/>
      <c r="Q190" s="249"/>
    </row>
    <row r="191" spans="1:17" s="245" customFormat="1" ht="24" customHeight="1">
      <c r="A191" s="672"/>
      <c r="B191" s="246" t="s">
        <v>45</v>
      </c>
      <c r="C191" s="247"/>
      <c r="D191" s="250" t="s">
        <v>17</v>
      </c>
      <c r="E191" s="248">
        <f t="shared" si="35"/>
        <v>0</v>
      </c>
      <c r="F191" s="248">
        <f>I191</f>
        <v>0</v>
      </c>
      <c r="G191" s="248">
        <f>M191</f>
        <v>0</v>
      </c>
      <c r="H191" s="248">
        <f t="shared" si="36"/>
        <v>0</v>
      </c>
      <c r="I191" s="248">
        <f>J191+K191+L191</f>
        <v>0</v>
      </c>
      <c r="J191" s="247"/>
      <c r="K191" s="247"/>
      <c r="L191" s="247"/>
      <c r="M191" s="248">
        <f>N191+O191+P191+Q191</f>
        <v>0</v>
      </c>
      <c r="N191" s="247"/>
      <c r="O191" s="247"/>
      <c r="P191" s="247"/>
      <c r="Q191" s="249"/>
    </row>
    <row r="192" spans="1:17" s="245" customFormat="1" ht="20.25" customHeight="1">
      <c r="A192" s="672"/>
      <c r="B192" s="251" t="s">
        <v>340</v>
      </c>
      <c r="C192" s="252" t="s">
        <v>22</v>
      </c>
      <c r="D192" s="252" t="s">
        <v>46</v>
      </c>
      <c r="E192" s="248">
        <f>G192+F192</f>
        <v>56565</v>
      </c>
      <c r="F192" s="248">
        <f>F193+F194</f>
        <v>8485</v>
      </c>
      <c r="G192" s="248">
        <f>G193+G194</f>
        <v>48080</v>
      </c>
      <c r="H192" s="248">
        <f t="shared" si="36"/>
        <v>56565</v>
      </c>
      <c r="I192" s="248">
        <f>J192+K192+L192</f>
        <v>8485</v>
      </c>
      <c r="J192" s="248">
        <f>SUM(J194:J194)</f>
        <v>0</v>
      </c>
      <c r="K192" s="248">
        <f>SUM(K194:K194)</f>
        <v>0</v>
      </c>
      <c r="L192" s="248">
        <f>L193+L194</f>
        <v>8485</v>
      </c>
      <c r="M192" s="248">
        <f>M193+M194</f>
        <v>48080</v>
      </c>
      <c r="N192" s="248"/>
      <c r="O192" s="248"/>
      <c r="P192" s="248">
        <f>SUM(P194:P194)</f>
        <v>0</v>
      </c>
      <c r="Q192" s="253">
        <f>Q193+Q194</f>
        <v>48080</v>
      </c>
    </row>
    <row r="193" spans="1:17" s="245" customFormat="1" ht="15" customHeight="1">
      <c r="A193" s="672"/>
      <c r="B193" s="254" t="s">
        <v>365</v>
      </c>
      <c r="C193" s="255"/>
      <c r="D193" s="255"/>
      <c r="E193" s="256">
        <f t="shared" si="35"/>
        <v>7636</v>
      </c>
      <c r="F193" s="256">
        <f>I193</f>
        <v>1146</v>
      </c>
      <c r="G193" s="256">
        <f>M193</f>
        <v>6490</v>
      </c>
      <c r="H193" s="256">
        <f t="shared" si="36"/>
        <v>7636</v>
      </c>
      <c r="I193" s="256">
        <f>L193</f>
        <v>1146</v>
      </c>
      <c r="J193" s="257">
        <v>0</v>
      </c>
      <c r="K193" s="257">
        <v>0</v>
      </c>
      <c r="L193" s="257">
        <v>1146</v>
      </c>
      <c r="M193" s="256">
        <f>Q193</f>
        <v>6490</v>
      </c>
      <c r="N193" s="257">
        <v>0</v>
      </c>
      <c r="O193" s="257">
        <v>0</v>
      </c>
      <c r="P193" s="257">
        <v>0</v>
      </c>
      <c r="Q193" s="258">
        <v>6490</v>
      </c>
    </row>
    <row r="194" spans="1:17" s="245" customFormat="1" ht="13.5" customHeight="1" thickBot="1">
      <c r="A194" s="673"/>
      <c r="B194" s="259" t="s">
        <v>32</v>
      </c>
      <c r="C194" s="260"/>
      <c r="D194" s="260"/>
      <c r="E194" s="261">
        <f t="shared" si="35"/>
        <v>48929</v>
      </c>
      <c r="F194" s="261">
        <f>I194</f>
        <v>7339</v>
      </c>
      <c r="G194" s="261">
        <f>M194</f>
        <v>41590</v>
      </c>
      <c r="H194" s="261">
        <f t="shared" si="36"/>
        <v>48929</v>
      </c>
      <c r="I194" s="261">
        <f>J194+K194+L194</f>
        <v>7339</v>
      </c>
      <c r="J194" s="262">
        <v>0</v>
      </c>
      <c r="K194" s="262">
        <v>0</v>
      </c>
      <c r="L194" s="262">
        <v>7339</v>
      </c>
      <c r="M194" s="261">
        <f>Q194</f>
        <v>41590</v>
      </c>
      <c r="N194" s="262">
        <v>0</v>
      </c>
      <c r="O194" s="262">
        <v>0</v>
      </c>
      <c r="P194" s="262">
        <v>0</v>
      </c>
      <c r="Q194" s="263">
        <v>41590</v>
      </c>
    </row>
    <row r="195" spans="1:17" s="245" customFormat="1" ht="26.25" customHeight="1" hidden="1" thickTop="1">
      <c r="A195" s="738" t="s">
        <v>257</v>
      </c>
      <c r="B195" s="239" t="s">
        <v>19</v>
      </c>
      <c r="C195" s="240"/>
      <c r="D195" s="240"/>
      <c r="E195" s="241">
        <f t="shared" si="35"/>
        <v>0</v>
      </c>
      <c r="F195" s="241">
        <f>I195</f>
        <v>0</v>
      </c>
      <c r="G195" s="241">
        <f>M195</f>
        <v>0</v>
      </c>
      <c r="H195" s="241">
        <f t="shared" si="36"/>
        <v>0</v>
      </c>
      <c r="I195" s="241">
        <f>J195+K195+L195</f>
        <v>0</v>
      </c>
      <c r="J195" s="240"/>
      <c r="K195" s="240"/>
      <c r="L195" s="240"/>
      <c r="M195" s="241">
        <f>N195+O195+P195+Q195</f>
        <v>0</v>
      </c>
      <c r="N195" s="240"/>
      <c r="O195" s="240"/>
      <c r="P195" s="240"/>
      <c r="Q195" s="242"/>
    </row>
    <row r="196" spans="1:17" s="245" customFormat="1" ht="16.5" customHeight="1" hidden="1">
      <c r="A196" s="672"/>
      <c r="B196" s="246" t="s">
        <v>20</v>
      </c>
      <c r="C196" s="247"/>
      <c r="D196" s="247"/>
      <c r="E196" s="248"/>
      <c r="F196" s="248"/>
      <c r="G196" s="248"/>
      <c r="H196" s="248"/>
      <c r="I196" s="248"/>
      <c r="J196" s="247"/>
      <c r="K196" s="247"/>
      <c r="L196" s="247"/>
      <c r="M196" s="248"/>
      <c r="N196" s="247"/>
      <c r="O196" s="247"/>
      <c r="P196" s="247"/>
      <c r="Q196" s="249"/>
    </row>
    <row r="197" spans="1:17" s="245" customFormat="1" ht="16.5" customHeight="1" hidden="1">
      <c r="A197" s="672"/>
      <c r="B197" s="246" t="s">
        <v>21</v>
      </c>
      <c r="C197" s="247"/>
      <c r="D197" s="250"/>
      <c r="E197" s="248"/>
      <c r="F197" s="248"/>
      <c r="G197" s="248"/>
      <c r="H197" s="248"/>
      <c r="I197" s="248"/>
      <c r="J197" s="247"/>
      <c r="K197" s="247"/>
      <c r="L197" s="247"/>
      <c r="M197" s="248"/>
      <c r="N197" s="247"/>
      <c r="O197" s="247"/>
      <c r="P197" s="247"/>
      <c r="Q197" s="249"/>
    </row>
    <row r="198" spans="1:17" s="245" customFormat="1" ht="19.5" customHeight="1" hidden="1">
      <c r="A198" s="672"/>
      <c r="B198" s="246" t="s">
        <v>9</v>
      </c>
      <c r="C198" s="687"/>
      <c r="D198" s="688"/>
      <c r="E198" s="248"/>
      <c r="F198" s="248"/>
      <c r="G198" s="248"/>
      <c r="H198" s="248"/>
      <c r="I198" s="248"/>
      <c r="J198" s="247"/>
      <c r="K198" s="247"/>
      <c r="L198" s="247"/>
      <c r="M198" s="248"/>
      <c r="N198" s="247"/>
      <c r="O198" s="247"/>
      <c r="P198" s="247"/>
      <c r="Q198" s="249"/>
    </row>
    <row r="199" spans="1:17" s="245" customFormat="1" ht="18" customHeight="1" hidden="1">
      <c r="A199" s="672"/>
      <c r="B199" s="251" t="s">
        <v>340</v>
      </c>
      <c r="C199" s="252"/>
      <c r="D199" s="252"/>
      <c r="E199" s="248"/>
      <c r="F199" s="248"/>
      <c r="G199" s="248"/>
      <c r="H199" s="248"/>
      <c r="I199" s="248"/>
      <c r="J199" s="248"/>
      <c r="K199" s="248"/>
      <c r="L199" s="248"/>
      <c r="M199" s="248"/>
      <c r="N199" s="248"/>
      <c r="O199" s="248"/>
      <c r="P199" s="248"/>
      <c r="Q199" s="253"/>
    </row>
    <row r="200" spans="1:17" s="245" customFormat="1" ht="17.25" customHeight="1" hidden="1">
      <c r="A200" s="672"/>
      <c r="B200" s="254" t="s">
        <v>365</v>
      </c>
      <c r="C200" s="255"/>
      <c r="D200" s="255"/>
      <c r="E200" s="256"/>
      <c r="F200" s="256"/>
      <c r="G200" s="256"/>
      <c r="H200" s="256"/>
      <c r="I200" s="256"/>
      <c r="J200" s="257"/>
      <c r="K200" s="257"/>
      <c r="L200" s="257"/>
      <c r="M200" s="256"/>
      <c r="N200" s="257"/>
      <c r="O200" s="257"/>
      <c r="P200" s="257"/>
      <c r="Q200" s="258"/>
    </row>
    <row r="201" spans="1:17" s="245" customFormat="1" ht="19.5" customHeight="1" hidden="1" thickBot="1">
      <c r="A201" s="672"/>
      <c r="B201" s="259" t="s">
        <v>32</v>
      </c>
      <c r="C201" s="260"/>
      <c r="D201" s="260"/>
      <c r="E201" s="261"/>
      <c r="F201" s="261"/>
      <c r="G201" s="261"/>
      <c r="H201" s="261"/>
      <c r="I201" s="261"/>
      <c r="J201" s="262"/>
      <c r="K201" s="262"/>
      <c r="L201" s="262"/>
      <c r="M201" s="261"/>
      <c r="N201" s="262"/>
      <c r="O201" s="262"/>
      <c r="P201" s="262"/>
      <c r="Q201" s="263"/>
    </row>
    <row r="202" spans="1:17" s="245" customFormat="1" ht="24.75" customHeight="1" thickTop="1">
      <c r="A202" s="672"/>
      <c r="B202" s="239" t="s">
        <v>272</v>
      </c>
      <c r="C202" s="240"/>
      <c r="D202" s="240"/>
      <c r="E202" s="241">
        <f aca="true" t="shared" si="37" ref="E202:E207">G202+F202</f>
        <v>0</v>
      </c>
      <c r="F202" s="241">
        <f>I202</f>
        <v>0</v>
      </c>
      <c r="G202" s="241">
        <f>M202</f>
        <v>0</v>
      </c>
      <c r="H202" s="241">
        <f aca="true" t="shared" si="38" ref="H202:H207">I202+M202</f>
        <v>0</v>
      </c>
      <c r="I202" s="241">
        <f>J202+K202+L202</f>
        <v>0</v>
      </c>
      <c r="J202" s="240"/>
      <c r="K202" s="240"/>
      <c r="L202" s="240"/>
      <c r="M202" s="241">
        <f>N202+O202+P202+Q202</f>
        <v>0</v>
      </c>
      <c r="N202" s="240"/>
      <c r="O202" s="240"/>
      <c r="P202" s="240"/>
      <c r="Q202" s="242"/>
    </row>
    <row r="203" spans="1:17" s="245" customFormat="1" ht="19.5" customHeight="1">
      <c r="A203" s="672"/>
      <c r="B203" s="246" t="s">
        <v>273</v>
      </c>
      <c r="C203" s="247"/>
      <c r="D203" s="247"/>
      <c r="E203" s="248">
        <f t="shared" si="37"/>
        <v>0</v>
      </c>
      <c r="F203" s="248">
        <f>I203</f>
        <v>0</v>
      </c>
      <c r="G203" s="248">
        <f>M203</f>
        <v>0</v>
      </c>
      <c r="H203" s="248">
        <f t="shared" si="38"/>
        <v>0</v>
      </c>
      <c r="I203" s="248">
        <f>J203+K203+L203</f>
        <v>0</v>
      </c>
      <c r="J203" s="247"/>
      <c r="K203" s="247"/>
      <c r="L203" s="247"/>
      <c r="M203" s="248">
        <f>N203+O203+P203+Q203</f>
        <v>0</v>
      </c>
      <c r="N203" s="247"/>
      <c r="O203" s="247"/>
      <c r="P203" s="247"/>
      <c r="Q203" s="249"/>
    </row>
    <row r="204" spans="1:17" s="245" customFormat="1" ht="19.5" customHeight="1">
      <c r="A204" s="672"/>
      <c r="B204" s="246" t="s">
        <v>274</v>
      </c>
      <c r="C204" s="247"/>
      <c r="D204" s="250"/>
      <c r="E204" s="248">
        <f t="shared" si="37"/>
        <v>0</v>
      </c>
      <c r="F204" s="248">
        <f>I204</f>
        <v>0</v>
      </c>
      <c r="G204" s="248">
        <f>M204</f>
        <v>0</v>
      </c>
      <c r="H204" s="248">
        <f t="shared" si="38"/>
        <v>0</v>
      </c>
      <c r="I204" s="248">
        <f>J204+K204+L204</f>
        <v>0</v>
      </c>
      <c r="J204" s="247"/>
      <c r="K204" s="247"/>
      <c r="L204" s="247"/>
      <c r="M204" s="248">
        <f>N204+O204+P204+Q204</f>
        <v>0</v>
      </c>
      <c r="N204" s="247"/>
      <c r="O204" s="247"/>
      <c r="P204" s="247"/>
      <c r="Q204" s="249"/>
    </row>
    <row r="205" spans="1:17" s="245" customFormat="1" ht="19.5" customHeight="1">
      <c r="A205" s="672"/>
      <c r="B205" s="246" t="s">
        <v>275</v>
      </c>
      <c r="C205" s="687" t="s">
        <v>276</v>
      </c>
      <c r="D205" s="688"/>
      <c r="E205" s="248">
        <f t="shared" si="37"/>
        <v>0</v>
      </c>
      <c r="F205" s="248">
        <f>I205</f>
        <v>0</v>
      </c>
      <c r="G205" s="248">
        <f>M205</f>
        <v>0</v>
      </c>
      <c r="H205" s="248">
        <f t="shared" si="38"/>
        <v>0</v>
      </c>
      <c r="I205" s="248">
        <f>J205+K205+L205</f>
        <v>0</v>
      </c>
      <c r="J205" s="247"/>
      <c r="K205" s="247"/>
      <c r="L205" s="247"/>
      <c r="M205" s="248">
        <f>N205+O205+P205+Q205</f>
        <v>0</v>
      </c>
      <c r="N205" s="247"/>
      <c r="O205" s="247"/>
      <c r="P205" s="247"/>
      <c r="Q205" s="249"/>
    </row>
    <row r="206" spans="1:17" s="245" customFormat="1" ht="19.5" customHeight="1">
      <c r="A206" s="672"/>
      <c r="B206" s="251" t="s">
        <v>340</v>
      </c>
      <c r="C206" s="296">
        <v>1</v>
      </c>
      <c r="D206" s="252" t="s">
        <v>271</v>
      </c>
      <c r="E206" s="248">
        <f t="shared" si="37"/>
        <v>60000</v>
      </c>
      <c r="F206" s="248">
        <f>F207+F208</f>
        <v>0</v>
      </c>
      <c r="G206" s="248">
        <f>G207+G208</f>
        <v>60000</v>
      </c>
      <c r="H206" s="248">
        <f t="shared" si="38"/>
        <v>60000</v>
      </c>
      <c r="I206" s="248">
        <f>J206+K206+L206</f>
        <v>0</v>
      </c>
      <c r="J206" s="248">
        <f>SUM(J208:J208)</f>
        <v>0</v>
      </c>
      <c r="K206" s="248">
        <f>SUM(K208:K208)</f>
        <v>0</v>
      </c>
      <c r="L206" s="248">
        <f>L207+L208</f>
        <v>0</v>
      </c>
      <c r="M206" s="248">
        <f>M207+M208</f>
        <v>60000</v>
      </c>
      <c r="N206" s="248"/>
      <c r="O206" s="248"/>
      <c r="P206" s="248">
        <f>SUM(P208:P208)</f>
        <v>0</v>
      </c>
      <c r="Q206" s="253">
        <f>Q207+Q208</f>
        <v>60000</v>
      </c>
    </row>
    <row r="207" spans="1:17" s="245" customFormat="1" ht="19.5" customHeight="1">
      <c r="A207" s="672"/>
      <c r="B207" s="254" t="s">
        <v>365</v>
      </c>
      <c r="C207" s="255"/>
      <c r="D207" s="255"/>
      <c r="E207" s="256">
        <f t="shared" si="37"/>
        <v>18969</v>
      </c>
      <c r="F207" s="256">
        <f>I207</f>
        <v>0</v>
      </c>
      <c r="G207" s="256">
        <f>M207</f>
        <v>18969</v>
      </c>
      <c r="H207" s="256">
        <f t="shared" si="38"/>
        <v>18969</v>
      </c>
      <c r="I207" s="256">
        <f>L207</f>
        <v>0</v>
      </c>
      <c r="J207" s="257">
        <v>0</v>
      </c>
      <c r="K207" s="257">
        <v>0</v>
      </c>
      <c r="L207" s="257">
        <v>0</v>
      </c>
      <c r="M207" s="256">
        <f>Q207</f>
        <v>18969</v>
      </c>
      <c r="N207" s="257">
        <v>0</v>
      </c>
      <c r="O207" s="257">
        <v>0</v>
      </c>
      <c r="P207" s="257">
        <v>0</v>
      </c>
      <c r="Q207" s="258">
        <v>18969</v>
      </c>
    </row>
    <row r="208" spans="1:17" s="245" customFormat="1" ht="19.5" customHeight="1" thickBot="1">
      <c r="A208" s="673"/>
      <c r="B208" s="259" t="s">
        <v>32</v>
      </c>
      <c r="C208" s="260"/>
      <c r="D208" s="260"/>
      <c r="E208" s="261">
        <f>G208</f>
        <v>41031</v>
      </c>
      <c r="F208" s="261"/>
      <c r="G208" s="261">
        <f>H208</f>
        <v>41031</v>
      </c>
      <c r="H208" s="261">
        <f>M208</f>
        <v>41031</v>
      </c>
      <c r="I208" s="261"/>
      <c r="J208" s="262"/>
      <c r="K208" s="262"/>
      <c r="L208" s="262"/>
      <c r="M208" s="261">
        <f>Q208</f>
        <v>41031</v>
      </c>
      <c r="N208" s="262"/>
      <c r="O208" s="262"/>
      <c r="P208" s="262"/>
      <c r="Q208" s="263">
        <v>41031</v>
      </c>
    </row>
    <row r="209" spans="1:17" s="245" customFormat="1" ht="19.5" customHeight="1" thickTop="1">
      <c r="A209" s="739" t="s">
        <v>269</v>
      </c>
      <c r="B209" s="38" t="s">
        <v>367</v>
      </c>
      <c r="C209" s="202"/>
      <c r="D209" s="202"/>
      <c r="E209" s="203"/>
      <c r="F209" s="203"/>
      <c r="G209" s="203"/>
      <c r="H209" s="203"/>
      <c r="I209" s="203"/>
      <c r="J209" s="202"/>
      <c r="K209" s="202"/>
      <c r="L209" s="202"/>
      <c r="M209" s="203"/>
      <c r="N209" s="202"/>
      <c r="O209" s="202"/>
      <c r="P209" s="202"/>
      <c r="Q209" s="204"/>
    </row>
    <row r="210" spans="1:17" s="245" customFormat="1" ht="24" customHeight="1">
      <c r="A210" s="682"/>
      <c r="B210" s="39" t="s">
        <v>61</v>
      </c>
      <c r="C210" s="51"/>
      <c r="D210" s="51"/>
      <c r="E210" s="52"/>
      <c r="F210" s="52"/>
      <c r="G210" s="52"/>
      <c r="H210" s="52"/>
      <c r="I210" s="52"/>
      <c r="J210" s="51"/>
      <c r="K210" s="51"/>
      <c r="L210" s="51"/>
      <c r="M210" s="52"/>
      <c r="N210" s="51"/>
      <c r="O210" s="51"/>
      <c r="P210" s="51"/>
      <c r="Q210" s="95"/>
    </row>
    <row r="211" spans="1:17" s="245" customFormat="1" ht="50.25" customHeight="1">
      <c r="A211" s="682"/>
      <c r="B211" s="39" t="s">
        <v>261</v>
      </c>
      <c r="C211" s="676" t="s">
        <v>265</v>
      </c>
      <c r="D211" s="677"/>
      <c r="E211" s="52"/>
      <c r="F211" s="52"/>
      <c r="G211" s="52"/>
      <c r="H211" s="52"/>
      <c r="I211" s="52"/>
      <c r="J211" s="51"/>
      <c r="K211" s="51"/>
      <c r="L211" s="51"/>
      <c r="M211" s="52"/>
      <c r="N211" s="51"/>
      <c r="O211" s="51"/>
      <c r="P211" s="51"/>
      <c r="Q211" s="95"/>
    </row>
    <row r="212" spans="1:17" s="245" customFormat="1" ht="50.25" customHeight="1">
      <c r="A212" s="682"/>
      <c r="B212" s="39" t="s">
        <v>262</v>
      </c>
      <c r="C212" s="51"/>
      <c r="D212" s="108" t="s">
        <v>56</v>
      </c>
      <c r="E212" s="52"/>
      <c r="F212" s="52"/>
      <c r="G212" s="52"/>
      <c r="H212" s="52"/>
      <c r="I212" s="52"/>
      <c r="J212" s="51"/>
      <c r="K212" s="51"/>
      <c r="L212" s="51"/>
      <c r="M212" s="52"/>
      <c r="N212" s="51"/>
      <c r="O212" s="51"/>
      <c r="P212" s="51"/>
      <c r="Q212" s="95"/>
    </row>
    <row r="213" spans="1:19" s="245" customFormat="1" ht="19.5" customHeight="1">
      <c r="A213" s="682"/>
      <c r="B213" s="39" t="s">
        <v>340</v>
      </c>
      <c r="C213" s="96"/>
      <c r="D213" s="96"/>
      <c r="E213" s="52">
        <f aca="true" t="shared" si="39" ref="E213:S213">SUM(E214:E216)</f>
        <v>28732</v>
      </c>
      <c r="F213" s="52">
        <f t="shared" si="39"/>
        <v>0</v>
      </c>
      <c r="G213" s="52">
        <f t="shared" si="39"/>
        <v>28732</v>
      </c>
      <c r="H213" s="52">
        <f t="shared" si="39"/>
        <v>28732</v>
      </c>
      <c r="I213" s="52">
        <f t="shared" si="39"/>
        <v>0</v>
      </c>
      <c r="J213" s="52">
        <f t="shared" si="39"/>
        <v>0</v>
      </c>
      <c r="K213" s="52">
        <f t="shared" si="39"/>
        <v>0</v>
      </c>
      <c r="L213" s="52">
        <f t="shared" si="39"/>
        <v>0</v>
      </c>
      <c r="M213" s="52">
        <f t="shared" si="39"/>
        <v>28732</v>
      </c>
      <c r="N213" s="52">
        <f t="shared" si="39"/>
        <v>0</v>
      </c>
      <c r="O213" s="52">
        <f t="shared" si="39"/>
        <v>0</v>
      </c>
      <c r="P213" s="52">
        <f t="shared" si="39"/>
        <v>0</v>
      </c>
      <c r="Q213" s="58">
        <f t="shared" si="39"/>
        <v>28732</v>
      </c>
      <c r="R213" s="300">
        <f t="shared" si="39"/>
        <v>0</v>
      </c>
      <c r="S213" s="52">
        <f t="shared" si="39"/>
        <v>0</v>
      </c>
    </row>
    <row r="214" spans="1:17" s="245" customFormat="1" ht="19.5" customHeight="1">
      <c r="A214" s="682"/>
      <c r="B214" s="41" t="s">
        <v>32</v>
      </c>
      <c r="C214" s="51"/>
      <c r="D214" s="51"/>
      <c r="E214" s="52">
        <f>F214+G214</f>
        <v>15832</v>
      </c>
      <c r="F214" s="52">
        <f>I214</f>
        <v>0</v>
      </c>
      <c r="G214" s="52">
        <f>M214</f>
        <v>15832</v>
      </c>
      <c r="H214" s="52">
        <f>M214+L214</f>
        <v>15832</v>
      </c>
      <c r="I214" s="52">
        <f>L214</f>
        <v>0</v>
      </c>
      <c r="J214" s="52"/>
      <c r="K214" s="52"/>
      <c r="L214" s="52"/>
      <c r="M214" s="52">
        <f>Q214</f>
        <v>15832</v>
      </c>
      <c r="N214" s="52"/>
      <c r="O214" s="52"/>
      <c r="P214" s="52"/>
      <c r="Q214" s="58">
        <v>15832</v>
      </c>
    </row>
    <row r="215" spans="1:17" s="245" customFormat="1" ht="19.5" customHeight="1">
      <c r="A215" s="682"/>
      <c r="B215" s="41">
        <v>2012</v>
      </c>
      <c r="C215" s="51"/>
      <c r="D215" s="51"/>
      <c r="E215" s="52">
        <f>F215+G215</f>
        <v>8520</v>
      </c>
      <c r="F215" s="52"/>
      <c r="G215" s="52">
        <f>M215</f>
        <v>8520</v>
      </c>
      <c r="H215" s="52">
        <f>M215+L215</f>
        <v>8520</v>
      </c>
      <c r="I215" s="52"/>
      <c r="J215" s="52"/>
      <c r="K215" s="52"/>
      <c r="L215" s="52"/>
      <c r="M215" s="52">
        <f>Q215</f>
        <v>8520</v>
      </c>
      <c r="N215" s="52"/>
      <c r="O215" s="52"/>
      <c r="P215" s="52"/>
      <c r="Q215" s="58">
        <v>8520</v>
      </c>
    </row>
    <row r="216" spans="1:17" s="245" customFormat="1" ht="19.5" customHeight="1" thickBot="1">
      <c r="A216" s="729"/>
      <c r="B216" s="259">
        <v>2013</v>
      </c>
      <c r="C216" s="260"/>
      <c r="D216" s="260"/>
      <c r="E216" s="184">
        <f>F216+G216</f>
        <v>4380</v>
      </c>
      <c r="F216" s="261"/>
      <c r="G216" s="184">
        <f>M216</f>
        <v>4380</v>
      </c>
      <c r="H216" s="184">
        <f>M216+L216</f>
        <v>4380</v>
      </c>
      <c r="I216" s="261"/>
      <c r="J216" s="262"/>
      <c r="K216" s="262"/>
      <c r="L216" s="262"/>
      <c r="M216" s="184">
        <f>Q216</f>
        <v>4380</v>
      </c>
      <c r="N216" s="262"/>
      <c r="O216" s="262"/>
      <c r="P216" s="262"/>
      <c r="Q216" s="263">
        <v>4380</v>
      </c>
    </row>
    <row r="217" spans="1:17" s="245" customFormat="1" ht="19.5" customHeight="1" thickTop="1">
      <c r="A217" s="739" t="s">
        <v>259</v>
      </c>
      <c r="B217" s="38" t="s">
        <v>367</v>
      </c>
      <c r="C217" s="202"/>
      <c r="D217" s="202"/>
      <c r="E217" s="203"/>
      <c r="F217" s="203"/>
      <c r="G217" s="203"/>
      <c r="H217" s="203"/>
      <c r="I217" s="203"/>
      <c r="J217" s="202"/>
      <c r="K217" s="202"/>
      <c r="L217" s="202"/>
      <c r="M217" s="203"/>
      <c r="N217" s="202"/>
      <c r="O217" s="202"/>
      <c r="P217" s="202"/>
      <c r="Q217" s="204"/>
    </row>
    <row r="218" spans="1:17" s="245" customFormat="1" ht="29.25" customHeight="1">
      <c r="A218" s="682"/>
      <c r="B218" s="39" t="s">
        <v>61</v>
      </c>
      <c r="C218" s="51"/>
      <c r="D218" s="51"/>
      <c r="E218" s="52"/>
      <c r="F218" s="52"/>
      <c r="G218" s="52"/>
      <c r="H218" s="52"/>
      <c r="I218" s="52"/>
      <c r="J218" s="51"/>
      <c r="K218" s="51"/>
      <c r="L218" s="51"/>
      <c r="M218" s="52"/>
      <c r="N218" s="51"/>
      <c r="O218" s="51"/>
      <c r="P218" s="51"/>
      <c r="Q218" s="95"/>
    </row>
    <row r="219" spans="1:17" s="245" customFormat="1" ht="36.75" customHeight="1">
      <c r="A219" s="682"/>
      <c r="B219" s="39" t="s">
        <v>261</v>
      </c>
      <c r="C219" s="676" t="s">
        <v>263</v>
      </c>
      <c r="D219" s="677"/>
      <c r="E219" s="52"/>
      <c r="F219" s="52"/>
      <c r="G219" s="52"/>
      <c r="H219" s="52"/>
      <c r="I219" s="52"/>
      <c r="J219" s="51"/>
      <c r="K219" s="51"/>
      <c r="L219" s="51"/>
      <c r="M219" s="52"/>
      <c r="N219" s="51"/>
      <c r="O219" s="51"/>
      <c r="P219" s="51"/>
      <c r="Q219" s="95"/>
    </row>
    <row r="220" spans="1:17" s="245" customFormat="1" ht="54.75" customHeight="1">
      <c r="A220" s="682"/>
      <c r="B220" s="39" t="s">
        <v>262</v>
      </c>
      <c r="C220" s="51"/>
      <c r="D220" s="108" t="s">
        <v>56</v>
      </c>
      <c r="E220" s="52"/>
      <c r="F220" s="52"/>
      <c r="G220" s="52"/>
      <c r="H220" s="52"/>
      <c r="I220" s="52"/>
      <c r="J220" s="51"/>
      <c r="K220" s="51"/>
      <c r="L220" s="51"/>
      <c r="M220" s="52"/>
      <c r="N220" s="51"/>
      <c r="O220" s="51"/>
      <c r="P220" s="51"/>
      <c r="Q220" s="95"/>
    </row>
    <row r="221" spans="1:17" s="245" customFormat="1" ht="19.5" customHeight="1">
      <c r="A221" s="682"/>
      <c r="B221" s="39" t="s">
        <v>340</v>
      </c>
      <c r="C221" s="96"/>
      <c r="D221" s="96"/>
      <c r="E221" s="52">
        <f aca="true" t="shared" si="40" ref="E221:Q221">SUM(E222:E223)</f>
        <v>30000</v>
      </c>
      <c r="F221" s="52">
        <f t="shared" si="40"/>
        <v>0</v>
      </c>
      <c r="G221" s="52">
        <f t="shared" si="40"/>
        <v>30000</v>
      </c>
      <c r="H221" s="52">
        <f t="shared" si="40"/>
        <v>30000</v>
      </c>
      <c r="I221" s="52">
        <f t="shared" si="40"/>
        <v>0</v>
      </c>
      <c r="J221" s="52">
        <f t="shared" si="40"/>
        <v>0</v>
      </c>
      <c r="K221" s="52">
        <f t="shared" si="40"/>
        <v>0</v>
      </c>
      <c r="L221" s="52">
        <f t="shared" si="40"/>
        <v>0</v>
      </c>
      <c r="M221" s="52">
        <f t="shared" si="40"/>
        <v>30000</v>
      </c>
      <c r="N221" s="52">
        <f t="shared" si="40"/>
        <v>0</v>
      </c>
      <c r="O221" s="52">
        <f t="shared" si="40"/>
        <v>0</v>
      </c>
      <c r="P221" s="52">
        <f t="shared" si="40"/>
        <v>0</v>
      </c>
      <c r="Q221" s="58">
        <f t="shared" si="40"/>
        <v>30000</v>
      </c>
    </row>
    <row r="222" spans="1:17" s="245" customFormat="1" ht="19.5" customHeight="1">
      <c r="A222" s="682"/>
      <c r="B222" s="41" t="s">
        <v>32</v>
      </c>
      <c r="C222" s="51"/>
      <c r="D222" s="51"/>
      <c r="E222" s="52">
        <v>20000</v>
      </c>
      <c r="F222" s="52">
        <f>I222</f>
        <v>0</v>
      </c>
      <c r="G222" s="52">
        <f>M222</f>
        <v>20000</v>
      </c>
      <c r="H222" s="52">
        <f>M222+L222</f>
        <v>20000</v>
      </c>
      <c r="I222" s="52">
        <f>L222</f>
        <v>0</v>
      </c>
      <c r="J222" s="52"/>
      <c r="K222" s="52"/>
      <c r="L222" s="52"/>
      <c r="M222" s="52">
        <f>Q222</f>
        <v>20000</v>
      </c>
      <c r="N222" s="52"/>
      <c r="O222" s="52"/>
      <c r="P222" s="52"/>
      <c r="Q222" s="58">
        <v>20000</v>
      </c>
    </row>
    <row r="223" spans="1:17" s="245" customFormat="1" ht="19.5" customHeight="1" thickBot="1">
      <c r="A223" s="729"/>
      <c r="B223" s="89">
        <v>2012</v>
      </c>
      <c r="C223" s="183"/>
      <c r="D223" s="183"/>
      <c r="E223" s="184">
        <f>F223+G223</f>
        <v>10000</v>
      </c>
      <c r="F223" s="184"/>
      <c r="G223" s="184">
        <f>M223</f>
        <v>10000</v>
      </c>
      <c r="H223" s="184">
        <f>M223+L223</f>
        <v>10000</v>
      </c>
      <c r="I223" s="184"/>
      <c r="J223" s="184"/>
      <c r="K223" s="184"/>
      <c r="L223" s="184"/>
      <c r="M223" s="184">
        <f>Q223</f>
        <v>10000</v>
      </c>
      <c r="N223" s="184"/>
      <c r="O223" s="184"/>
      <c r="P223" s="184"/>
      <c r="Q223" s="434">
        <v>10000</v>
      </c>
    </row>
    <row r="224" spans="1:17" s="245" customFormat="1" ht="19.5" customHeight="1" thickTop="1">
      <c r="A224" s="682" t="s">
        <v>264</v>
      </c>
      <c r="B224" s="367" t="s">
        <v>100</v>
      </c>
      <c r="C224" s="368"/>
      <c r="D224" s="368"/>
      <c r="E224" s="369"/>
      <c r="F224" s="369"/>
      <c r="G224" s="369"/>
      <c r="H224" s="369"/>
      <c r="I224" s="369"/>
      <c r="J224" s="369"/>
      <c r="K224" s="369"/>
      <c r="L224" s="369"/>
      <c r="M224" s="369"/>
      <c r="N224" s="369"/>
      <c r="O224" s="369"/>
      <c r="P224" s="369"/>
      <c r="Q224" s="369"/>
    </row>
    <row r="225" spans="1:17" s="245" customFormat="1" ht="19.5" customHeight="1">
      <c r="A225" s="682"/>
      <c r="B225" s="370" t="s">
        <v>101</v>
      </c>
      <c r="C225" s="371"/>
      <c r="D225" s="371"/>
      <c r="E225" s="372"/>
      <c r="F225" s="372"/>
      <c r="G225" s="372"/>
      <c r="H225" s="372"/>
      <c r="I225" s="372"/>
      <c r="J225" s="372"/>
      <c r="K225" s="372"/>
      <c r="L225" s="372"/>
      <c r="M225" s="372"/>
      <c r="N225" s="372"/>
      <c r="O225" s="372"/>
      <c r="P225" s="372"/>
      <c r="Q225" s="372"/>
    </row>
    <row r="226" spans="1:17" s="245" customFormat="1" ht="19.5" customHeight="1">
      <c r="A226" s="682"/>
      <c r="B226" s="370" t="s">
        <v>102</v>
      </c>
      <c r="C226" s="371"/>
      <c r="D226" s="371"/>
      <c r="E226" s="372"/>
      <c r="F226" s="372"/>
      <c r="G226" s="372"/>
      <c r="H226" s="372"/>
      <c r="I226" s="372"/>
      <c r="J226" s="372"/>
      <c r="K226" s="372"/>
      <c r="L226" s="372"/>
      <c r="M226" s="372"/>
      <c r="N226" s="372"/>
      <c r="O226" s="372"/>
      <c r="P226" s="372"/>
      <c r="Q226" s="372"/>
    </row>
    <row r="227" spans="1:17" s="245" customFormat="1" ht="38.25" customHeight="1">
      <c r="A227" s="682"/>
      <c r="B227" s="14" t="s">
        <v>103</v>
      </c>
      <c r="C227" s="373" t="s">
        <v>2</v>
      </c>
      <c r="D227" s="373"/>
      <c r="E227" s="372"/>
      <c r="F227" s="372"/>
      <c r="G227" s="372"/>
      <c r="H227" s="372"/>
      <c r="I227" s="372"/>
      <c r="J227" s="372"/>
      <c r="K227" s="372"/>
      <c r="L227" s="372"/>
      <c r="M227" s="372"/>
      <c r="N227" s="372"/>
      <c r="O227" s="372"/>
      <c r="P227" s="372"/>
      <c r="Q227" s="372"/>
    </row>
    <row r="228" spans="1:17" s="245" customFormat="1" ht="19.5" customHeight="1">
      <c r="A228" s="682"/>
      <c r="B228" s="371" t="s">
        <v>340</v>
      </c>
      <c r="C228" s="374" t="s">
        <v>22</v>
      </c>
      <c r="D228" s="375" t="s">
        <v>381</v>
      </c>
      <c r="E228" s="372">
        <f aca="true" t="shared" si="41" ref="E228:Q228">SUM(E229:E231)</f>
        <v>318044</v>
      </c>
      <c r="F228" s="372">
        <f t="shared" si="41"/>
        <v>47707</v>
      </c>
      <c r="G228" s="372">
        <f t="shared" si="41"/>
        <v>270337</v>
      </c>
      <c r="H228" s="372">
        <f t="shared" si="41"/>
        <v>318044</v>
      </c>
      <c r="I228" s="372">
        <f t="shared" si="41"/>
        <v>47707</v>
      </c>
      <c r="J228" s="372">
        <f t="shared" si="41"/>
        <v>0</v>
      </c>
      <c r="K228" s="372">
        <f t="shared" si="41"/>
        <v>0</v>
      </c>
      <c r="L228" s="372">
        <f t="shared" si="41"/>
        <v>47707</v>
      </c>
      <c r="M228" s="372">
        <f t="shared" si="41"/>
        <v>270337</v>
      </c>
      <c r="N228" s="372">
        <f t="shared" si="41"/>
        <v>0</v>
      </c>
      <c r="O228" s="372">
        <f t="shared" si="41"/>
        <v>0</v>
      </c>
      <c r="P228" s="372">
        <f t="shared" si="41"/>
        <v>0</v>
      </c>
      <c r="Q228" s="372">
        <f t="shared" si="41"/>
        <v>270337</v>
      </c>
    </row>
    <row r="229" spans="1:17" s="245" customFormat="1" ht="19.5" customHeight="1">
      <c r="A229" s="682"/>
      <c r="B229" s="376" t="s">
        <v>104</v>
      </c>
      <c r="C229" s="377"/>
      <c r="D229" s="378"/>
      <c r="E229" s="378">
        <f>SUM(F229:G229)</f>
        <v>14172</v>
      </c>
      <c r="F229" s="378">
        <f>I229</f>
        <v>2126</v>
      </c>
      <c r="G229" s="378">
        <f>M229</f>
        <v>12046</v>
      </c>
      <c r="H229" s="378">
        <f>I229+M229</f>
        <v>14172</v>
      </c>
      <c r="I229" s="378">
        <f>SUM(J229:L229)</f>
        <v>2126</v>
      </c>
      <c r="J229" s="378">
        <v>0</v>
      </c>
      <c r="K229" s="378">
        <v>0</v>
      </c>
      <c r="L229" s="378">
        <v>2126</v>
      </c>
      <c r="M229" s="378">
        <f>SUM(N229:Q229)</f>
        <v>12046</v>
      </c>
      <c r="N229" s="378">
        <v>0</v>
      </c>
      <c r="O229" s="378">
        <v>0</v>
      </c>
      <c r="P229" s="378">
        <v>0</v>
      </c>
      <c r="Q229" s="378">
        <v>12046</v>
      </c>
    </row>
    <row r="230" spans="1:17" s="245" customFormat="1" ht="19.5" customHeight="1">
      <c r="A230" s="682"/>
      <c r="B230" s="371" t="s">
        <v>32</v>
      </c>
      <c r="C230" s="377"/>
      <c r="D230" s="378"/>
      <c r="E230" s="372">
        <f>SUM(F230:G230)</f>
        <v>285365</v>
      </c>
      <c r="F230" s="372">
        <f>I230</f>
        <v>42805</v>
      </c>
      <c r="G230" s="372">
        <f>M230</f>
        <v>242560</v>
      </c>
      <c r="H230" s="372">
        <f>I230+M230</f>
        <v>285365</v>
      </c>
      <c r="I230" s="372">
        <f>SUM(J230:L230)</f>
        <v>42805</v>
      </c>
      <c r="J230" s="372">
        <v>0</v>
      </c>
      <c r="K230" s="372">
        <v>0</v>
      </c>
      <c r="L230" s="372">
        <v>42805</v>
      </c>
      <c r="M230" s="372">
        <f>SUM(N230:Q230)</f>
        <v>242560</v>
      </c>
      <c r="N230" s="372">
        <v>0</v>
      </c>
      <c r="O230" s="372">
        <v>0</v>
      </c>
      <c r="P230" s="372">
        <v>0</v>
      </c>
      <c r="Q230" s="372">
        <v>242560</v>
      </c>
    </row>
    <row r="231" spans="1:17" s="245" customFormat="1" ht="19.5" customHeight="1" thickBot="1">
      <c r="A231" s="729"/>
      <c r="B231" s="379" t="s">
        <v>249</v>
      </c>
      <c r="C231" s="380"/>
      <c r="D231" s="381"/>
      <c r="E231" s="381">
        <f>SUM(F231:G231)</f>
        <v>18507</v>
      </c>
      <c r="F231" s="381">
        <f>I231</f>
        <v>2776</v>
      </c>
      <c r="G231" s="381">
        <f>M231</f>
        <v>15731</v>
      </c>
      <c r="H231" s="381">
        <f>I231+M231</f>
        <v>18507</v>
      </c>
      <c r="I231" s="381">
        <f>SUM(J231:L231)</f>
        <v>2776</v>
      </c>
      <c r="J231" s="381">
        <v>0</v>
      </c>
      <c r="K231" s="381">
        <v>0</v>
      </c>
      <c r="L231" s="381">
        <v>2776</v>
      </c>
      <c r="M231" s="381">
        <f>SUM(N231:Q231)</f>
        <v>15731</v>
      </c>
      <c r="N231" s="381">
        <v>0</v>
      </c>
      <c r="O231" s="381">
        <v>0</v>
      </c>
      <c r="P231" s="381">
        <v>0</v>
      </c>
      <c r="Q231" s="381">
        <v>15731</v>
      </c>
    </row>
    <row r="232" spans="1:23" s="3" customFormat="1" ht="29.25" customHeight="1" thickBot="1" thickTop="1">
      <c r="A232" s="751" t="s">
        <v>346</v>
      </c>
      <c r="B232" s="748"/>
      <c r="C232" s="747" t="s">
        <v>323</v>
      </c>
      <c r="D232" s="748"/>
      <c r="E232" s="35">
        <f aca="true" t="shared" si="42" ref="E232:S232">E59+E10</f>
        <v>17779675</v>
      </c>
      <c r="F232" s="35">
        <f t="shared" si="42"/>
        <v>2733258</v>
      </c>
      <c r="G232" s="35">
        <f t="shared" si="42"/>
        <v>14478482</v>
      </c>
      <c r="H232" s="35">
        <f t="shared" si="42"/>
        <v>17211740</v>
      </c>
      <c r="I232" s="35">
        <f t="shared" si="42"/>
        <v>2733258</v>
      </c>
      <c r="J232" s="35">
        <f t="shared" si="42"/>
        <v>0</v>
      </c>
      <c r="K232" s="35">
        <f t="shared" si="42"/>
        <v>0</v>
      </c>
      <c r="L232" s="35">
        <f t="shared" si="42"/>
        <v>2733033</v>
      </c>
      <c r="M232" s="35">
        <f t="shared" si="42"/>
        <v>14478482</v>
      </c>
      <c r="N232" s="35">
        <f t="shared" si="42"/>
        <v>0</v>
      </c>
      <c r="O232" s="35">
        <f t="shared" si="42"/>
        <v>0</v>
      </c>
      <c r="P232" s="35">
        <f t="shared" si="42"/>
        <v>0</v>
      </c>
      <c r="Q232" s="35">
        <f t="shared" si="42"/>
        <v>14477207</v>
      </c>
      <c r="R232" s="35" t="e">
        <f t="shared" si="42"/>
        <v>#REF!</v>
      </c>
      <c r="S232" s="35" t="e">
        <f t="shared" si="42"/>
        <v>#REF!</v>
      </c>
      <c r="T232" s="40"/>
      <c r="U232" s="704" t="s">
        <v>266</v>
      </c>
      <c r="V232" s="704"/>
      <c r="W232" s="704"/>
    </row>
    <row r="233" spans="1:20" s="3" customFormat="1" ht="29.25" customHeight="1" hidden="1" thickBot="1" thickTop="1">
      <c r="A233" s="313"/>
      <c r="B233" s="110"/>
      <c r="C233" s="110"/>
      <c r="D233" s="110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314"/>
      <c r="T233" s="40"/>
    </row>
    <row r="234" spans="1:20" s="3" customFormat="1" ht="29.25" customHeight="1" hidden="1" thickTop="1">
      <c r="A234" s="733" t="s">
        <v>344</v>
      </c>
      <c r="B234" s="44" t="s">
        <v>57</v>
      </c>
      <c r="C234" s="29"/>
      <c r="D234" s="29"/>
      <c r="E234" s="30">
        <v>0</v>
      </c>
      <c r="F234" s="30">
        <v>0</v>
      </c>
      <c r="G234" s="30">
        <v>0</v>
      </c>
      <c r="H234" s="30">
        <v>0</v>
      </c>
      <c r="I234" s="30">
        <v>0</v>
      </c>
      <c r="J234" s="29"/>
      <c r="K234" s="29"/>
      <c r="L234" s="29"/>
      <c r="M234" s="30">
        <v>0</v>
      </c>
      <c r="N234" s="29"/>
      <c r="O234" s="29"/>
      <c r="P234" s="29"/>
      <c r="Q234" s="33"/>
      <c r="T234" s="40"/>
    </row>
    <row r="235" spans="1:20" s="3" customFormat="1" ht="29.25" customHeight="1" hidden="1">
      <c r="A235" s="669"/>
      <c r="B235" s="39" t="s">
        <v>386</v>
      </c>
      <c r="C235" s="5"/>
      <c r="D235" s="5"/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5"/>
      <c r="K235" s="5"/>
      <c r="L235" s="5"/>
      <c r="M235" s="8">
        <v>0</v>
      </c>
      <c r="N235" s="5"/>
      <c r="O235" s="5"/>
      <c r="P235" s="5"/>
      <c r="Q235" s="34"/>
      <c r="T235" s="40"/>
    </row>
    <row r="236" spans="1:20" s="3" customFormat="1" ht="29.25" customHeight="1" hidden="1">
      <c r="A236" s="669"/>
      <c r="B236" s="39" t="s">
        <v>58</v>
      </c>
      <c r="C236" s="5"/>
      <c r="D236" s="6"/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5"/>
      <c r="K236" s="5"/>
      <c r="L236" s="5"/>
      <c r="M236" s="8">
        <v>0</v>
      </c>
      <c r="N236" s="5"/>
      <c r="O236" s="5"/>
      <c r="P236" s="5"/>
      <c r="Q236" s="34"/>
      <c r="T236" s="40"/>
    </row>
    <row r="237" spans="1:20" s="3" customFormat="1" ht="29.25" customHeight="1" hidden="1">
      <c r="A237" s="669"/>
      <c r="B237" s="39" t="s">
        <v>118</v>
      </c>
      <c r="C237" s="5"/>
      <c r="D237" s="6" t="s">
        <v>59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5"/>
      <c r="K237" s="5"/>
      <c r="L237" s="5"/>
      <c r="M237" s="8">
        <v>0</v>
      </c>
      <c r="N237" s="5"/>
      <c r="O237" s="5"/>
      <c r="P237" s="5"/>
      <c r="Q237" s="34"/>
      <c r="T237" s="40"/>
    </row>
    <row r="238" spans="1:20" s="3" customFormat="1" ht="29.25" customHeight="1" hidden="1">
      <c r="A238" s="669"/>
      <c r="B238" s="41" t="s">
        <v>308</v>
      </c>
      <c r="C238" s="4"/>
      <c r="D238" s="4"/>
      <c r="E238" s="8">
        <f aca="true" t="shared" si="43" ref="E238:Q238">E239+E240</f>
        <v>3468798</v>
      </c>
      <c r="F238" s="8">
        <f t="shared" si="43"/>
        <v>867200</v>
      </c>
      <c r="G238" s="8">
        <f t="shared" si="43"/>
        <v>2601598</v>
      </c>
      <c r="H238" s="8">
        <f t="shared" si="43"/>
        <v>3468798</v>
      </c>
      <c r="I238" s="8">
        <f t="shared" si="43"/>
        <v>867200</v>
      </c>
      <c r="J238" s="8">
        <f t="shared" si="43"/>
        <v>0</v>
      </c>
      <c r="K238" s="8">
        <f t="shared" si="43"/>
        <v>0</v>
      </c>
      <c r="L238" s="8">
        <f t="shared" si="43"/>
        <v>867200</v>
      </c>
      <c r="M238" s="8">
        <f t="shared" si="43"/>
        <v>2601598</v>
      </c>
      <c r="N238" s="8">
        <f t="shared" si="43"/>
        <v>0</v>
      </c>
      <c r="O238" s="8">
        <f t="shared" si="43"/>
        <v>0</v>
      </c>
      <c r="P238" s="8">
        <f t="shared" si="43"/>
        <v>0</v>
      </c>
      <c r="Q238" s="24">
        <f t="shared" si="43"/>
        <v>2601598</v>
      </c>
      <c r="T238" s="40"/>
    </row>
    <row r="239" spans="1:20" s="3" customFormat="1" ht="29.25" customHeight="1" hidden="1">
      <c r="A239" s="669"/>
      <c r="B239" s="42">
        <v>2009</v>
      </c>
      <c r="C239" s="88"/>
      <c r="D239" s="88"/>
      <c r="E239" s="25">
        <v>232439</v>
      </c>
      <c r="F239" s="25">
        <v>58110</v>
      </c>
      <c r="G239" s="25">
        <v>174329</v>
      </c>
      <c r="H239" s="25">
        <v>232439</v>
      </c>
      <c r="I239" s="25">
        <v>58110</v>
      </c>
      <c r="J239" s="25"/>
      <c r="K239" s="25"/>
      <c r="L239" s="25">
        <v>58110</v>
      </c>
      <c r="M239" s="25">
        <v>174329</v>
      </c>
      <c r="N239" s="25"/>
      <c r="O239" s="25"/>
      <c r="P239" s="25"/>
      <c r="Q239" s="26">
        <v>174329</v>
      </c>
      <c r="T239" s="40"/>
    </row>
    <row r="240" spans="1:20" s="3" customFormat="1" ht="29.25" customHeight="1" hidden="1" thickBot="1">
      <c r="A240" s="734"/>
      <c r="B240" s="89">
        <v>2010</v>
      </c>
      <c r="C240" s="90"/>
      <c r="D240" s="90"/>
      <c r="E240" s="84">
        <f>F240+G240</f>
        <v>3236359</v>
      </c>
      <c r="F240" s="84">
        <f>I240</f>
        <v>809090</v>
      </c>
      <c r="G240" s="84">
        <f>Q240</f>
        <v>2427269</v>
      </c>
      <c r="H240" s="84">
        <f>I240+M240</f>
        <v>3236359</v>
      </c>
      <c r="I240" s="84">
        <f>L240</f>
        <v>809090</v>
      </c>
      <c r="J240" s="91">
        <v>0</v>
      </c>
      <c r="K240" s="91">
        <v>0</v>
      </c>
      <c r="L240" s="91">
        <v>809090</v>
      </c>
      <c r="M240" s="84">
        <f>Q240</f>
        <v>2427269</v>
      </c>
      <c r="N240" s="91">
        <v>0</v>
      </c>
      <c r="O240" s="91">
        <v>0</v>
      </c>
      <c r="P240" s="91">
        <v>0</v>
      </c>
      <c r="Q240" s="92">
        <v>2427269</v>
      </c>
      <c r="T240" s="40"/>
    </row>
    <row r="241" spans="1:20" s="3" customFormat="1" ht="29.25" customHeight="1" hidden="1" thickBot="1" thickTop="1">
      <c r="A241" s="50"/>
      <c r="B241" s="112"/>
      <c r="C241" s="113"/>
      <c r="D241" s="113"/>
      <c r="E241" s="12"/>
      <c r="F241" s="12"/>
      <c r="G241" s="12"/>
      <c r="H241" s="12"/>
      <c r="I241" s="12"/>
      <c r="J241" s="13"/>
      <c r="K241" s="13"/>
      <c r="L241" s="13"/>
      <c r="M241" s="12"/>
      <c r="N241" s="13"/>
      <c r="O241" s="13"/>
      <c r="P241" s="13"/>
      <c r="Q241" s="43"/>
      <c r="T241" s="40"/>
    </row>
    <row r="242" spans="1:20" s="3" customFormat="1" ht="29.25" customHeight="1" hidden="1" thickTop="1">
      <c r="A242" s="730" t="s">
        <v>379</v>
      </c>
      <c r="B242" s="38" t="s">
        <v>382</v>
      </c>
      <c r="C242" s="114"/>
      <c r="D242" s="114"/>
      <c r="E242" s="115">
        <f>G242+F242</f>
        <v>0</v>
      </c>
      <c r="F242" s="115">
        <f>I242</f>
        <v>0</v>
      </c>
      <c r="G242" s="115">
        <f>M242</f>
        <v>0</v>
      </c>
      <c r="H242" s="115">
        <f>I242+M242</f>
        <v>0</v>
      </c>
      <c r="I242" s="115">
        <f>J242+K242+L242</f>
        <v>0</v>
      </c>
      <c r="J242" s="116"/>
      <c r="K242" s="116"/>
      <c r="L242" s="116"/>
      <c r="M242" s="115">
        <f>N242+O242+P242+Q242</f>
        <v>0</v>
      </c>
      <c r="N242" s="116"/>
      <c r="O242" s="116"/>
      <c r="P242" s="116"/>
      <c r="Q242" s="117"/>
      <c r="T242" s="40"/>
    </row>
    <row r="243" spans="1:20" s="3" customFormat="1" ht="29.25" customHeight="1" hidden="1">
      <c r="A243" s="731"/>
      <c r="B243" s="39" t="s">
        <v>48</v>
      </c>
      <c r="C243" s="5"/>
      <c r="D243" s="5"/>
      <c r="E243" s="8">
        <f>G243+F243</f>
        <v>0</v>
      </c>
      <c r="F243" s="8">
        <f>I243</f>
        <v>0</v>
      </c>
      <c r="G243" s="8">
        <f>M243</f>
        <v>0</v>
      </c>
      <c r="H243" s="8">
        <f>I243+M243</f>
        <v>0</v>
      </c>
      <c r="I243" s="8">
        <f>J243+K243+L243</f>
        <v>0</v>
      </c>
      <c r="J243" s="9"/>
      <c r="K243" s="9"/>
      <c r="L243" s="9"/>
      <c r="M243" s="8">
        <f>N243+O243+P243+Q243</f>
        <v>0</v>
      </c>
      <c r="N243" s="9"/>
      <c r="O243" s="9"/>
      <c r="P243" s="9"/>
      <c r="Q243" s="23"/>
      <c r="T243" s="40"/>
    </row>
    <row r="244" spans="1:20" s="3" customFormat="1" ht="29.25" customHeight="1" hidden="1">
      <c r="A244" s="731"/>
      <c r="B244" s="39" t="s">
        <v>49</v>
      </c>
      <c r="C244" s="5"/>
      <c r="D244" s="5"/>
      <c r="E244" s="8">
        <f>G244+F244</f>
        <v>0</v>
      </c>
      <c r="F244" s="8">
        <f>I244</f>
        <v>0</v>
      </c>
      <c r="G244" s="8">
        <f>M244</f>
        <v>0</v>
      </c>
      <c r="H244" s="8">
        <f>I244+M244</f>
        <v>0</v>
      </c>
      <c r="I244" s="8">
        <f>J244+K244+L244</f>
        <v>0</v>
      </c>
      <c r="J244" s="9"/>
      <c r="K244" s="9"/>
      <c r="L244" s="9"/>
      <c r="M244" s="8">
        <f>N244+O244+P244+Q244</f>
        <v>0</v>
      </c>
      <c r="N244" s="9"/>
      <c r="O244" s="9"/>
      <c r="P244" s="9"/>
      <c r="Q244" s="23"/>
      <c r="T244" s="40"/>
    </row>
    <row r="245" spans="1:20" s="3" customFormat="1" ht="29.25" customHeight="1" hidden="1">
      <c r="A245" s="731"/>
      <c r="B245" s="39" t="s">
        <v>295</v>
      </c>
      <c r="C245" s="5"/>
      <c r="D245" s="6" t="s">
        <v>356</v>
      </c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23"/>
      <c r="T245" s="40"/>
    </row>
    <row r="246" spans="1:20" s="3" customFormat="1" ht="21" customHeight="1" hidden="1">
      <c r="A246" s="731"/>
      <c r="B246" s="41" t="s">
        <v>50</v>
      </c>
      <c r="C246" s="8"/>
      <c r="D246" s="10"/>
      <c r="E246" s="8">
        <f>G246+F246</f>
        <v>3370440</v>
      </c>
      <c r="F246" s="8">
        <f>I246</f>
        <v>505940</v>
      </c>
      <c r="G246" s="8">
        <f>M246</f>
        <v>2864500</v>
      </c>
      <c r="H246" s="8">
        <f>I246+M246</f>
        <v>3370440</v>
      </c>
      <c r="I246" s="8">
        <f>J246+K246+L246</f>
        <v>505940</v>
      </c>
      <c r="J246" s="8">
        <f>SUM(J247:J247)</f>
        <v>0</v>
      </c>
      <c r="K246" s="8">
        <f>SUM(K247:K247)</f>
        <v>0</v>
      </c>
      <c r="L246" s="8">
        <f>SUM(L247:L247)</f>
        <v>505940</v>
      </c>
      <c r="M246" s="8">
        <f>N246+O246+P246+Q246</f>
        <v>2864500</v>
      </c>
      <c r="N246" s="8">
        <f>SUM(N247:N247)</f>
        <v>0</v>
      </c>
      <c r="O246" s="8">
        <f>SUM(O247:O247)</f>
        <v>0</v>
      </c>
      <c r="P246" s="8"/>
      <c r="Q246" s="24">
        <f>Q247</f>
        <v>2864500</v>
      </c>
      <c r="T246" s="40"/>
    </row>
    <row r="247" spans="1:20" s="3" customFormat="1" ht="29.25" customHeight="1" hidden="1" thickBot="1">
      <c r="A247" s="732"/>
      <c r="B247" s="89" t="s">
        <v>324</v>
      </c>
      <c r="C247" s="91"/>
      <c r="D247" s="91"/>
      <c r="E247" s="84">
        <f>G247+F247</f>
        <v>3370440</v>
      </c>
      <c r="F247" s="84">
        <f>I247</f>
        <v>505940</v>
      </c>
      <c r="G247" s="84">
        <f>M247</f>
        <v>2864500</v>
      </c>
      <c r="H247" s="84">
        <f>I247+M247</f>
        <v>3370440</v>
      </c>
      <c r="I247" s="84">
        <f>J247+K247+L247</f>
        <v>505940</v>
      </c>
      <c r="J247" s="91">
        <v>0</v>
      </c>
      <c r="K247" s="91">
        <v>0</v>
      </c>
      <c r="L247" s="91">
        <v>505940</v>
      </c>
      <c r="M247" s="84">
        <f>N247+O247+P247+Q247</f>
        <v>2864500</v>
      </c>
      <c r="N247" s="91">
        <v>0</v>
      </c>
      <c r="O247" s="91">
        <v>0</v>
      </c>
      <c r="P247" s="91"/>
      <c r="Q247" s="92">
        <v>2864500</v>
      </c>
      <c r="T247" s="40"/>
    </row>
    <row r="248" spans="1:20" s="3" customFormat="1" ht="29.25" customHeight="1" hidden="1" thickBot="1" thickTop="1">
      <c r="A248" s="315"/>
      <c r="B248" s="119" t="s">
        <v>119</v>
      </c>
      <c r="C248" s="13"/>
      <c r="D248" s="13"/>
      <c r="E248" s="12">
        <f>G248+F248</f>
        <v>1713935</v>
      </c>
      <c r="F248" s="12">
        <f>I248</f>
        <v>257090</v>
      </c>
      <c r="G248" s="12">
        <f>M248</f>
        <v>1456845</v>
      </c>
      <c r="H248" s="12">
        <f>I248+M248</f>
        <v>1713935</v>
      </c>
      <c r="I248" s="12">
        <f>J248+K248+L248</f>
        <v>257090</v>
      </c>
      <c r="J248" s="13">
        <v>0</v>
      </c>
      <c r="K248" s="13">
        <v>0</v>
      </c>
      <c r="L248" s="13">
        <v>257090</v>
      </c>
      <c r="M248" s="12">
        <f>N248+O248+P248+Q248</f>
        <v>1456845</v>
      </c>
      <c r="N248" s="13">
        <v>0</v>
      </c>
      <c r="O248" s="13">
        <v>0</v>
      </c>
      <c r="P248" s="13"/>
      <c r="Q248" s="43">
        <v>1456845</v>
      </c>
      <c r="T248" s="40"/>
    </row>
    <row r="249" spans="1:20" s="3" customFormat="1" ht="29.25" customHeight="1" hidden="1" thickBot="1" thickTop="1">
      <c r="A249" s="120"/>
      <c r="B249" s="121" t="s">
        <v>120</v>
      </c>
      <c r="C249" s="122"/>
      <c r="D249" s="122"/>
      <c r="E249" s="123">
        <f aca="true" t="shared" si="44" ref="E249:Q249">E247-E248</f>
        <v>1656505</v>
      </c>
      <c r="F249" s="123">
        <f t="shared" si="44"/>
        <v>248850</v>
      </c>
      <c r="G249" s="123">
        <f t="shared" si="44"/>
        <v>1407655</v>
      </c>
      <c r="H249" s="123">
        <f t="shared" si="44"/>
        <v>1656505</v>
      </c>
      <c r="I249" s="123">
        <f t="shared" si="44"/>
        <v>248850</v>
      </c>
      <c r="J249" s="123">
        <f t="shared" si="44"/>
        <v>0</v>
      </c>
      <c r="K249" s="123">
        <f t="shared" si="44"/>
        <v>0</v>
      </c>
      <c r="L249" s="123">
        <f t="shared" si="44"/>
        <v>248850</v>
      </c>
      <c r="M249" s="123">
        <f t="shared" si="44"/>
        <v>1407655</v>
      </c>
      <c r="N249" s="123">
        <f t="shared" si="44"/>
        <v>0</v>
      </c>
      <c r="O249" s="123">
        <f t="shared" si="44"/>
        <v>0</v>
      </c>
      <c r="P249" s="123">
        <f t="shared" si="44"/>
        <v>0</v>
      </c>
      <c r="Q249" s="123">
        <f t="shared" si="44"/>
        <v>1407655</v>
      </c>
      <c r="T249" s="40"/>
    </row>
    <row r="250" spans="1:20" s="3" customFormat="1" ht="29.25" customHeight="1" hidden="1" thickBot="1" thickTop="1">
      <c r="A250" s="315"/>
      <c r="B250" s="119"/>
      <c r="C250" s="124"/>
      <c r="D250" s="124"/>
      <c r="E250" s="125"/>
      <c r="F250" s="125"/>
      <c r="G250" s="125"/>
      <c r="H250" s="125"/>
      <c r="I250" s="125"/>
      <c r="J250" s="126"/>
      <c r="K250" s="126"/>
      <c r="L250" s="126"/>
      <c r="M250" s="125"/>
      <c r="N250" s="126"/>
      <c r="O250" s="126"/>
      <c r="P250" s="126"/>
      <c r="Q250" s="316"/>
      <c r="T250" s="40"/>
    </row>
    <row r="251" spans="1:20" s="3" customFormat="1" ht="29.25" customHeight="1" hidden="1" thickTop="1">
      <c r="A251" s="752" t="s">
        <v>53</v>
      </c>
      <c r="B251" s="127" t="s">
        <v>369</v>
      </c>
      <c r="C251" s="128"/>
      <c r="D251" s="128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30"/>
      <c r="T251" s="40"/>
    </row>
    <row r="252" spans="1:20" s="3" customFormat="1" ht="29.25" customHeight="1" hidden="1">
      <c r="A252" s="753"/>
      <c r="B252" s="131" t="s">
        <v>370</v>
      </c>
      <c r="C252" s="132"/>
      <c r="D252" s="132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4"/>
      <c r="T252" s="40"/>
    </row>
    <row r="253" spans="1:20" s="3" customFormat="1" ht="29.25" customHeight="1" hidden="1">
      <c r="A253" s="753"/>
      <c r="B253" s="131" t="s">
        <v>371</v>
      </c>
      <c r="C253" s="132"/>
      <c r="D253" s="132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4"/>
      <c r="T253" s="40"/>
    </row>
    <row r="254" spans="1:20" s="3" customFormat="1" ht="42" customHeight="1" hidden="1">
      <c r="A254" s="753"/>
      <c r="B254" s="131" t="s">
        <v>298</v>
      </c>
      <c r="C254" s="132"/>
      <c r="D254" s="135" t="s">
        <v>374</v>
      </c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4"/>
      <c r="T254" s="40"/>
    </row>
    <row r="255" spans="1:20" s="3" customFormat="1" ht="29.25" customHeight="1" hidden="1">
      <c r="A255" s="753"/>
      <c r="B255" s="136" t="s">
        <v>50</v>
      </c>
      <c r="C255" s="137"/>
      <c r="D255" s="138"/>
      <c r="E255" s="137">
        <f>G255+F255</f>
        <v>2148599</v>
      </c>
      <c r="F255" s="137">
        <f>I255</f>
        <v>448599</v>
      </c>
      <c r="G255" s="137">
        <f>M255</f>
        <v>1700000</v>
      </c>
      <c r="H255" s="137">
        <f>I255+M255</f>
        <v>2148599</v>
      </c>
      <c r="I255" s="137">
        <f>J255+K255+L255</f>
        <v>448599</v>
      </c>
      <c r="J255" s="137">
        <f>SUM(J257:J257)</f>
        <v>0</v>
      </c>
      <c r="K255" s="137">
        <f>SUM(K257:K257)</f>
        <v>0</v>
      </c>
      <c r="L255" s="137">
        <f>L257+L256</f>
        <v>448599</v>
      </c>
      <c r="M255" s="137">
        <f>N255+O255+P255+Q255</f>
        <v>1700000</v>
      </c>
      <c r="N255" s="137">
        <f>SUM(N257:N257)</f>
        <v>0</v>
      </c>
      <c r="O255" s="137">
        <f>SUM(O257:O257)</f>
        <v>0</v>
      </c>
      <c r="P255" s="137">
        <f>SUM(P257:P257)</f>
        <v>0</v>
      </c>
      <c r="Q255" s="139">
        <f>Q257+Q256</f>
        <v>1700000</v>
      </c>
      <c r="T255" s="40"/>
    </row>
    <row r="256" spans="1:20" s="3" customFormat="1" ht="29.25" customHeight="1" hidden="1">
      <c r="A256" s="753"/>
      <c r="B256" s="136"/>
      <c r="C256" s="133"/>
      <c r="D256" s="133"/>
      <c r="E256" s="137"/>
      <c r="F256" s="137"/>
      <c r="G256" s="137"/>
      <c r="H256" s="137"/>
      <c r="I256" s="137"/>
      <c r="J256" s="133"/>
      <c r="K256" s="133"/>
      <c r="L256" s="133"/>
      <c r="M256" s="137"/>
      <c r="N256" s="133"/>
      <c r="O256" s="133"/>
      <c r="P256" s="133"/>
      <c r="Q256" s="134"/>
      <c r="T256" s="40"/>
    </row>
    <row r="257" spans="1:20" s="3" customFormat="1" ht="29.25" customHeight="1" hidden="1">
      <c r="A257" s="753"/>
      <c r="B257" s="136" t="s">
        <v>366</v>
      </c>
      <c r="C257" s="133"/>
      <c r="D257" s="133"/>
      <c r="E257" s="137">
        <f>G257+F257</f>
        <v>2148599</v>
      </c>
      <c r="F257" s="137">
        <f>I257</f>
        <v>448599</v>
      </c>
      <c r="G257" s="137">
        <f>M257</f>
        <v>1700000</v>
      </c>
      <c r="H257" s="137">
        <f>I257+M257</f>
        <v>2148599</v>
      </c>
      <c r="I257" s="137">
        <f>J257+K257+L257</f>
        <v>448599</v>
      </c>
      <c r="J257" s="133">
        <v>0</v>
      </c>
      <c r="K257" s="133">
        <v>0</v>
      </c>
      <c r="L257" s="133">
        <v>448599</v>
      </c>
      <c r="M257" s="137">
        <f>N257+O257+P257+Q257</f>
        <v>1700000</v>
      </c>
      <c r="N257" s="133">
        <v>0</v>
      </c>
      <c r="O257" s="133">
        <v>0</v>
      </c>
      <c r="P257" s="133">
        <v>0</v>
      </c>
      <c r="Q257" s="134">
        <v>1700000</v>
      </c>
      <c r="T257" s="40"/>
    </row>
    <row r="258" spans="1:20" s="3" customFormat="1" ht="29.25" customHeight="1" hidden="1" thickBot="1">
      <c r="A258" s="140"/>
      <c r="B258" s="141" t="s">
        <v>119</v>
      </c>
      <c r="C258" s="142"/>
      <c r="D258" s="142"/>
      <c r="E258" s="143">
        <f>G258+F258</f>
        <v>2145498</v>
      </c>
      <c r="F258" s="143">
        <f>I258</f>
        <v>445498</v>
      </c>
      <c r="G258" s="143">
        <f>M258</f>
        <v>1700000</v>
      </c>
      <c r="H258" s="143">
        <f>I258+M258</f>
        <v>2145498</v>
      </c>
      <c r="I258" s="143">
        <f>J258+K258+L258</f>
        <v>445498</v>
      </c>
      <c r="J258" s="142">
        <v>0</v>
      </c>
      <c r="K258" s="142">
        <v>0</v>
      </c>
      <c r="L258" s="142">
        <v>445498</v>
      </c>
      <c r="M258" s="143">
        <f>N258+O258+P258+Q258</f>
        <v>1700000</v>
      </c>
      <c r="N258" s="142">
        <v>0</v>
      </c>
      <c r="O258" s="142">
        <v>0</v>
      </c>
      <c r="P258" s="142"/>
      <c r="Q258" s="144">
        <v>1700000</v>
      </c>
      <c r="T258" s="40"/>
    </row>
    <row r="259" spans="1:20" s="3" customFormat="1" ht="29.25" customHeight="1" hidden="1" thickBot="1" thickTop="1">
      <c r="A259" s="120"/>
      <c r="B259" s="121" t="s">
        <v>120</v>
      </c>
      <c r="C259" s="122"/>
      <c r="D259" s="122"/>
      <c r="E259" s="123">
        <f aca="true" t="shared" si="45" ref="E259:Q259">E257-E258</f>
        <v>3101</v>
      </c>
      <c r="F259" s="123">
        <f t="shared" si="45"/>
        <v>3101</v>
      </c>
      <c r="G259" s="123">
        <f t="shared" si="45"/>
        <v>0</v>
      </c>
      <c r="H259" s="123">
        <f t="shared" si="45"/>
        <v>3101</v>
      </c>
      <c r="I259" s="123">
        <f t="shared" si="45"/>
        <v>3101</v>
      </c>
      <c r="J259" s="123">
        <f t="shared" si="45"/>
        <v>0</v>
      </c>
      <c r="K259" s="123">
        <f t="shared" si="45"/>
        <v>0</v>
      </c>
      <c r="L259" s="123">
        <f t="shared" si="45"/>
        <v>3101</v>
      </c>
      <c r="M259" s="123">
        <f t="shared" si="45"/>
        <v>0</v>
      </c>
      <c r="N259" s="123">
        <f t="shared" si="45"/>
        <v>0</v>
      </c>
      <c r="O259" s="123">
        <f t="shared" si="45"/>
        <v>0</v>
      </c>
      <c r="P259" s="123">
        <f t="shared" si="45"/>
        <v>0</v>
      </c>
      <c r="Q259" s="123">
        <f t="shared" si="45"/>
        <v>0</v>
      </c>
      <c r="T259" s="40"/>
    </row>
    <row r="260" spans="1:20" s="3" customFormat="1" ht="29.25" customHeight="1" hidden="1" thickTop="1">
      <c r="A260" s="315"/>
      <c r="B260" s="119"/>
      <c r="C260" s="124"/>
      <c r="D260" s="124"/>
      <c r="E260" s="125"/>
      <c r="F260" s="125"/>
      <c r="G260" s="125"/>
      <c r="H260" s="125"/>
      <c r="I260" s="125"/>
      <c r="J260" s="126"/>
      <c r="K260" s="126"/>
      <c r="L260" s="126"/>
      <c r="M260" s="125"/>
      <c r="N260" s="126"/>
      <c r="O260" s="126"/>
      <c r="P260" s="126"/>
      <c r="Q260" s="316"/>
      <c r="T260" s="40"/>
    </row>
    <row r="261" spans="1:20" s="3" customFormat="1" ht="29.25" customHeight="1" hidden="1">
      <c r="A261" s="735" t="s">
        <v>358</v>
      </c>
      <c r="B261" s="44" t="s">
        <v>382</v>
      </c>
      <c r="C261" s="45"/>
      <c r="D261" s="45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8"/>
      <c r="R261" s="2"/>
      <c r="S261" s="2"/>
      <c r="T261" s="2"/>
    </row>
    <row r="262" spans="1:20" s="3" customFormat="1" ht="29.25" customHeight="1" hidden="1">
      <c r="A262" s="736"/>
      <c r="B262" s="39" t="s">
        <v>48</v>
      </c>
      <c r="C262" s="51"/>
      <c r="D262" s="51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4"/>
      <c r="R262" s="2"/>
      <c r="S262" s="2"/>
      <c r="T262" s="2"/>
    </row>
    <row r="263" spans="1:20" s="3" customFormat="1" ht="29.25" customHeight="1" hidden="1">
      <c r="A263" s="736"/>
      <c r="B263" s="39" t="s">
        <v>49</v>
      </c>
      <c r="C263" s="51"/>
      <c r="D263" s="51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4"/>
      <c r="R263" s="2"/>
      <c r="S263" s="2"/>
      <c r="T263" s="2"/>
    </row>
    <row r="264" spans="1:20" s="3" customFormat="1" ht="29.25" customHeight="1" hidden="1">
      <c r="A264" s="736"/>
      <c r="B264" s="39" t="s">
        <v>299</v>
      </c>
      <c r="C264" s="51"/>
      <c r="D264" s="66" t="s">
        <v>356</v>
      </c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4"/>
      <c r="R264" s="2"/>
      <c r="S264" s="2"/>
      <c r="T264" s="2"/>
    </row>
    <row r="265" spans="1:20" s="3" customFormat="1" ht="18.75" customHeight="1" hidden="1">
      <c r="A265" s="736"/>
      <c r="B265" s="78" t="s">
        <v>54</v>
      </c>
      <c r="C265" s="52"/>
      <c r="D265" s="67"/>
      <c r="E265" s="79">
        <f>G265+F265</f>
        <v>4954549</v>
      </c>
      <c r="F265" s="79">
        <f>I265</f>
        <v>970101</v>
      </c>
      <c r="G265" s="79">
        <f>M265</f>
        <v>3984448</v>
      </c>
      <c r="H265" s="79">
        <f>I265+M265</f>
        <v>4954549</v>
      </c>
      <c r="I265" s="79">
        <f>J265+K265+L265</f>
        <v>970101</v>
      </c>
      <c r="J265" s="79">
        <f>SUM(J267:J267)</f>
        <v>0</v>
      </c>
      <c r="K265" s="79">
        <f>SUM(K267:K267)</f>
        <v>0</v>
      </c>
      <c r="L265" s="79">
        <f>L267+L266</f>
        <v>970101</v>
      </c>
      <c r="M265" s="79">
        <f>N265+O265+P265+Q265</f>
        <v>3984448</v>
      </c>
      <c r="N265" s="79">
        <f>SUM(N267:N267)</f>
        <v>0</v>
      </c>
      <c r="O265" s="79">
        <f>SUM(O267:O267)</f>
        <v>0</v>
      </c>
      <c r="P265" s="79">
        <f>SUM(P267:P267)</f>
        <v>0</v>
      </c>
      <c r="Q265" s="80">
        <f>Q267</f>
        <v>3984448</v>
      </c>
      <c r="R265" s="81"/>
      <c r="S265" s="81"/>
      <c r="T265" s="81" t="s">
        <v>121</v>
      </c>
    </row>
    <row r="266" spans="1:20" s="3" customFormat="1" ht="29.25" customHeight="1" hidden="1">
      <c r="A266" s="736"/>
      <c r="B266" s="41"/>
      <c r="C266" s="53"/>
      <c r="D266" s="53"/>
      <c r="E266" s="79"/>
      <c r="F266" s="79"/>
      <c r="G266" s="79"/>
      <c r="H266" s="79"/>
      <c r="I266" s="79"/>
      <c r="J266" s="82"/>
      <c r="K266" s="82"/>
      <c r="L266" s="82"/>
      <c r="M266" s="79"/>
      <c r="N266" s="82"/>
      <c r="O266" s="82"/>
      <c r="P266" s="82"/>
      <c r="Q266" s="83"/>
      <c r="R266" s="81"/>
      <c r="S266" s="81"/>
      <c r="T266" s="81"/>
    </row>
    <row r="267" spans="1:20" s="3" customFormat="1" ht="22.5" customHeight="1" hidden="1">
      <c r="A267" s="737"/>
      <c r="B267" s="42" t="s">
        <v>366</v>
      </c>
      <c r="C267" s="76"/>
      <c r="D267" s="76"/>
      <c r="E267" s="145">
        <f>G267+F267</f>
        <v>4954549</v>
      </c>
      <c r="F267" s="145">
        <f>I267</f>
        <v>970101</v>
      </c>
      <c r="G267" s="145">
        <f>M267</f>
        <v>3984448</v>
      </c>
      <c r="H267" s="145">
        <f>I267+M267</f>
        <v>4954549</v>
      </c>
      <c r="I267" s="145">
        <f>J267+K267+L267</f>
        <v>970101</v>
      </c>
      <c r="J267" s="146">
        <v>0</v>
      </c>
      <c r="K267" s="146">
        <v>0</v>
      </c>
      <c r="L267" s="146">
        <v>970101</v>
      </c>
      <c r="M267" s="145">
        <f>N267+O267+P267+Q267</f>
        <v>3984448</v>
      </c>
      <c r="N267" s="146">
        <v>0</v>
      </c>
      <c r="O267" s="146">
        <v>0</v>
      </c>
      <c r="P267" s="146">
        <v>0</v>
      </c>
      <c r="Q267" s="147">
        <v>3984448</v>
      </c>
      <c r="R267" s="81"/>
      <c r="S267" s="81"/>
      <c r="T267" s="81"/>
    </row>
    <row r="268" spans="1:20" s="3" customFormat="1" ht="19.5" customHeight="1" hidden="1" thickBot="1">
      <c r="A268" s="315"/>
      <c r="B268" s="119" t="s">
        <v>119</v>
      </c>
      <c r="C268" s="27"/>
      <c r="D268" s="27"/>
      <c r="E268" s="25">
        <f>G268+F268</f>
        <v>2483206</v>
      </c>
      <c r="F268" s="25">
        <f>I268</f>
        <v>486212</v>
      </c>
      <c r="G268" s="25">
        <f>M268</f>
        <v>1996994</v>
      </c>
      <c r="H268" s="25">
        <f>I268+M268</f>
        <v>2483206</v>
      </c>
      <c r="I268" s="25">
        <f>J268+K268+L268</f>
        <v>486212</v>
      </c>
      <c r="J268" s="27">
        <v>0</v>
      </c>
      <c r="K268" s="27">
        <v>0</v>
      </c>
      <c r="L268" s="27">
        <v>486212</v>
      </c>
      <c r="M268" s="25">
        <f>N268+O268+P268+Q268</f>
        <v>1996994</v>
      </c>
      <c r="N268" s="27">
        <v>0</v>
      </c>
      <c r="O268" s="27">
        <v>0</v>
      </c>
      <c r="P268" s="27"/>
      <c r="Q268" s="28">
        <v>1996994</v>
      </c>
      <c r="T268" s="40"/>
    </row>
    <row r="269" spans="1:20" s="3" customFormat="1" ht="29.25" customHeight="1" hidden="1" thickBot="1" thickTop="1">
      <c r="A269" s="120"/>
      <c r="B269" s="121" t="s">
        <v>120</v>
      </c>
      <c r="C269" s="122"/>
      <c r="D269" s="122"/>
      <c r="E269" s="123">
        <f aca="true" t="shared" si="46" ref="E269:Q269">E267-E268</f>
        <v>2471343</v>
      </c>
      <c r="F269" s="123">
        <f t="shared" si="46"/>
        <v>483889</v>
      </c>
      <c r="G269" s="123">
        <f t="shared" si="46"/>
        <v>1987454</v>
      </c>
      <c r="H269" s="123">
        <f t="shared" si="46"/>
        <v>2471343</v>
      </c>
      <c r="I269" s="123">
        <f t="shared" si="46"/>
        <v>483889</v>
      </c>
      <c r="J269" s="123">
        <f t="shared" si="46"/>
        <v>0</v>
      </c>
      <c r="K269" s="123">
        <f t="shared" si="46"/>
        <v>0</v>
      </c>
      <c r="L269" s="123">
        <f t="shared" si="46"/>
        <v>483889</v>
      </c>
      <c r="M269" s="123">
        <f t="shared" si="46"/>
        <v>1987454</v>
      </c>
      <c r="N269" s="123">
        <f t="shared" si="46"/>
        <v>0</v>
      </c>
      <c r="O269" s="123">
        <f t="shared" si="46"/>
        <v>0</v>
      </c>
      <c r="P269" s="123">
        <f t="shared" si="46"/>
        <v>0</v>
      </c>
      <c r="Q269" s="123">
        <f t="shared" si="46"/>
        <v>1987454</v>
      </c>
      <c r="T269" s="40"/>
    </row>
    <row r="270" spans="1:20" s="3" customFormat="1" ht="29.25" customHeight="1" hidden="1" thickTop="1">
      <c r="A270" s="315"/>
      <c r="B270" s="119"/>
      <c r="C270" s="124"/>
      <c r="D270" s="124"/>
      <c r="E270" s="125"/>
      <c r="F270" s="125"/>
      <c r="G270" s="125"/>
      <c r="H270" s="125"/>
      <c r="I270" s="125"/>
      <c r="J270" s="126"/>
      <c r="K270" s="126"/>
      <c r="L270" s="126"/>
      <c r="M270" s="125"/>
      <c r="N270" s="126"/>
      <c r="O270" s="126"/>
      <c r="P270" s="126"/>
      <c r="Q270" s="316"/>
      <c r="T270" s="40"/>
    </row>
    <row r="271" spans="1:20" s="3" customFormat="1" ht="29.25" customHeight="1" hidden="1">
      <c r="A271" s="668" t="s">
        <v>339</v>
      </c>
      <c r="B271" s="44" t="s">
        <v>369</v>
      </c>
      <c r="C271" s="45"/>
      <c r="D271" s="45"/>
      <c r="E271" s="46"/>
      <c r="F271" s="46"/>
      <c r="G271" s="46"/>
      <c r="H271" s="46"/>
      <c r="I271" s="46"/>
      <c r="J271" s="47"/>
      <c r="K271" s="47"/>
      <c r="L271" s="47"/>
      <c r="M271" s="46"/>
      <c r="N271" s="47"/>
      <c r="O271" s="47"/>
      <c r="P271" s="47"/>
      <c r="Q271" s="48"/>
      <c r="T271" s="40"/>
    </row>
    <row r="272" spans="1:20" s="3" customFormat="1" ht="29.25" customHeight="1" hidden="1">
      <c r="A272" s="669"/>
      <c r="B272" s="39" t="s">
        <v>373</v>
      </c>
      <c r="C272" s="51"/>
      <c r="D272" s="51"/>
      <c r="E272" s="52"/>
      <c r="F272" s="52"/>
      <c r="G272" s="52"/>
      <c r="H272" s="52"/>
      <c r="I272" s="52"/>
      <c r="J272" s="53"/>
      <c r="K272" s="53"/>
      <c r="L272" s="53"/>
      <c r="M272" s="52"/>
      <c r="N272" s="53"/>
      <c r="O272" s="53"/>
      <c r="P272" s="53"/>
      <c r="Q272" s="54"/>
      <c r="T272" s="40"/>
    </row>
    <row r="273" spans="1:20" s="3" customFormat="1" ht="29.25" customHeight="1" hidden="1">
      <c r="A273" s="669"/>
      <c r="B273" s="39" t="s">
        <v>51</v>
      </c>
      <c r="C273" s="51"/>
      <c r="D273" s="51"/>
      <c r="E273" s="52"/>
      <c r="F273" s="52"/>
      <c r="G273" s="52"/>
      <c r="H273" s="52"/>
      <c r="I273" s="52"/>
      <c r="J273" s="53"/>
      <c r="K273" s="53"/>
      <c r="L273" s="53"/>
      <c r="M273" s="52"/>
      <c r="N273" s="53"/>
      <c r="O273" s="53"/>
      <c r="P273" s="53"/>
      <c r="Q273" s="54"/>
      <c r="T273" s="40"/>
    </row>
    <row r="274" spans="1:20" s="3" customFormat="1" ht="29.25" customHeight="1" hidden="1">
      <c r="A274" s="669"/>
      <c r="B274" s="39" t="s">
        <v>296</v>
      </c>
      <c r="C274" s="51">
        <v>40</v>
      </c>
      <c r="D274" s="51" t="s">
        <v>364</v>
      </c>
      <c r="E274" s="52"/>
      <c r="F274" s="52"/>
      <c r="G274" s="52"/>
      <c r="H274" s="52"/>
      <c r="I274" s="52"/>
      <c r="J274" s="53"/>
      <c r="K274" s="53"/>
      <c r="L274" s="53"/>
      <c r="M274" s="52"/>
      <c r="N274" s="53"/>
      <c r="O274" s="53"/>
      <c r="P274" s="53"/>
      <c r="Q274" s="54"/>
      <c r="T274" s="40"/>
    </row>
    <row r="275" spans="1:20" s="3" customFormat="1" ht="29.25" customHeight="1" hidden="1">
      <c r="A275" s="669"/>
      <c r="B275" s="55" t="s">
        <v>52</v>
      </c>
      <c r="C275" s="56"/>
      <c r="D275" s="57"/>
      <c r="E275" s="52">
        <f aca="true" t="shared" si="47" ref="E275:O275">E277</f>
        <v>2462840</v>
      </c>
      <c r="F275" s="52">
        <f t="shared" si="47"/>
        <v>1405790</v>
      </c>
      <c r="G275" s="52">
        <f t="shared" si="47"/>
        <v>1057050</v>
      </c>
      <c r="H275" s="52">
        <f t="shared" si="47"/>
        <v>2462840</v>
      </c>
      <c r="I275" s="52">
        <f t="shared" si="47"/>
        <v>1405790</v>
      </c>
      <c r="J275" s="52">
        <f t="shared" si="47"/>
        <v>0</v>
      </c>
      <c r="K275" s="52">
        <f t="shared" si="47"/>
        <v>0</v>
      </c>
      <c r="L275" s="52">
        <f t="shared" si="47"/>
        <v>1405790</v>
      </c>
      <c r="M275" s="52">
        <f t="shared" si="47"/>
        <v>1057050</v>
      </c>
      <c r="N275" s="52">
        <f t="shared" si="47"/>
        <v>0</v>
      </c>
      <c r="O275" s="52">
        <f t="shared" si="47"/>
        <v>0</v>
      </c>
      <c r="P275" s="52"/>
      <c r="Q275" s="58">
        <v>1057050</v>
      </c>
      <c r="T275" s="40"/>
    </row>
    <row r="276" spans="1:20" s="3" customFormat="1" ht="29.25" customHeight="1" hidden="1">
      <c r="A276" s="669"/>
      <c r="B276" s="55"/>
      <c r="C276" s="59"/>
      <c r="D276" s="59"/>
      <c r="E276" s="60"/>
      <c r="F276" s="60"/>
      <c r="G276" s="60"/>
      <c r="H276" s="60"/>
      <c r="I276" s="60"/>
      <c r="J276" s="61"/>
      <c r="K276" s="61"/>
      <c r="L276" s="60"/>
      <c r="M276" s="60"/>
      <c r="N276" s="61"/>
      <c r="O276" s="61"/>
      <c r="P276" s="61"/>
      <c r="Q276" s="62"/>
      <c r="T276" s="40"/>
    </row>
    <row r="277" spans="1:20" s="3" customFormat="1" ht="29.25" customHeight="1" hidden="1">
      <c r="A277" s="670"/>
      <c r="B277" s="63">
        <v>2009</v>
      </c>
      <c r="C277" s="64"/>
      <c r="D277" s="64"/>
      <c r="E277" s="148">
        <v>2462840</v>
      </c>
      <c r="F277" s="148">
        <v>1405790</v>
      </c>
      <c r="G277" s="148">
        <v>1057050</v>
      </c>
      <c r="H277" s="148">
        <v>2462840</v>
      </c>
      <c r="I277" s="148">
        <v>1405790</v>
      </c>
      <c r="J277" s="149">
        <v>0</v>
      </c>
      <c r="K277" s="149">
        <v>0</v>
      </c>
      <c r="L277" s="148">
        <v>1405790</v>
      </c>
      <c r="M277" s="148">
        <v>1057050</v>
      </c>
      <c r="N277" s="149">
        <v>0</v>
      </c>
      <c r="O277" s="149">
        <v>0</v>
      </c>
      <c r="P277" s="149"/>
      <c r="Q277" s="150">
        <v>1057050</v>
      </c>
      <c r="T277" s="40"/>
    </row>
    <row r="278" spans="1:20" s="3" customFormat="1" ht="29.25" customHeight="1" hidden="1" thickBot="1">
      <c r="A278" s="315"/>
      <c r="B278" s="119" t="s">
        <v>119</v>
      </c>
      <c r="C278" s="27"/>
      <c r="D278" s="27"/>
      <c r="E278" s="25">
        <f>G278+F278</f>
        <v>2699406</v>
      </c>
      <c r="F278" s="25">
        <f>I278</f>
        <v>806300</v>
      </c>
      <c r="G278" s="25">
        <f>M278</f>
        <v>1893106</v>
      </c>
      <c r="H278" s="25">
        <f>I278+M278</f>
        <v>2699406</v>
      </c>
      <c r="I278" s="25">
        <f>J278+K278+L278</f>
        <v>806300</v>
      </c>
      <c r="J278" s="27">
        <v>0</v>
      </c>
      <c r="K278" s="27">
        <v>0</v>
      </c>
      <c r="L278" s="27">
        <v>806300</v>
      </c>
      <c r="M278" s="25">
        <f>N278+O278+P278+Q278</f>
        <v>1893106</v>
      </c>
      <c r="N278" s="27">
        <v>0</v>
      </c>
      <c r="O278" s="27">
        <v>0</v>
      </c>
      <c r="P278" s="27"/>
      <c r="Q278" s="28">
        <v>1893106</v>
      </c>
      <c r="T278" s="40"/>
    </row>
    <row r="279" spans="1:20" s="3" customFormat="1" ht="29.25" customHeight="1" hidden="1" thickBot="1" thickTop="1">
      <c r="A279" s="120"/>
      <c r="B279" s="121" t="s">
        <v>120</v>
      </c>
      <c r="C279" s="122"/>
      <c r="D279" s="122"/>
      <c r="E279" s="123">
        <f aca="true" t="shared" si="48" ref="E279:Q279">E277-E278</f>
        <v>-236566</v>
      </c>
      <c r="F279" s="123">
        <f t="shared" si="48"/>
        <v>599490</v>
      </c>
      <c r="G279" s="123">
        <f t="shared" si="48"/>
        <v>-836056</v>
      </c>
      <c r="H279" s="123">
        <f t="shared" si="48"/>
        <v>-236566</v>
      </c>
      <c r="I279" s="123">
        <f t="shared" si="48"/>
        <v>599490</v>
      </c>
      <c r="J279" s="123">
        <f t="shared" si="48"/>
        <v>0</v>
      </c>
      <c r="K279" s="123">
        <f t="shared" si="48"/>
        <v>0</v>
      </c>
      <c r="L279" s="123">
        <f t="shared" si="48"/>
        <v>599490</v>
      </c>
      <c r="M279" s="123">
        <f t="shared" si="48"/>
        <v>-836056</v>
      </c>
      <c r="N279" s="123">
        <f t="shared" si="48"/>
        <v>0</v>
      </c>
      <c r="O279" s="123">
        <f t="shared" si="48"/>
        <v>0</v>
      </c>
      <c r="P279" s="123">
        <f t="shared" si="48"/>
        <v>0</v>
      </c>
      <c r="Q279" s="123">
        <f t="shared" si="48"/>
        <v>-836056</v>
      </c>
      <c r="T279" s="40"/>
    </row>
    <row r="280" spans="1:20" s="3" customFormat="1" ht="29.25" customHeight="1" hidden="1" thickTop="1">
      <c r="A280" s="315"/>
      <c r="B280" s="119"/>
      <c r="C280" s="124"/>
      <c r="D280" s="124"/>
      <c r="E280" s="125"/>
      <c r="F280" s="125"/>
      <c r="G280" s="125"/>
      <c r="H280" s="125"/>
      <c r="I280" s="125"/>
      <c r="J280" s="126"/>
      <c r="K280" s="126"/>
      <c r="L280" s="126"/>
      <c r="M280" s="125"/>
      <c r="N280" s="126"/>
      <c r="O280" s="126"/>
      <c r="P280" s="126"/>
      <c r="Q280" s="316"/>
      <c r="T280" s="40"/>
    </row>
    <row r="281" spans="1:20" s="3" customFormat="1" ht="29.25" customHeight="1" hidden="1">
      <c r="A281" s="315"/>
      <c r="B281" s="119"/>
      <c r="C281" s="124"/>
      <c r="D281" s="124"/>
      <c r="E281" s="125"/>
      <c r="F281" s="125"/>
      <c r="G281" s="125"/>
      <c r="H281" s="125"/>
      <c r="I281" s="125"/>
      <c r="J281" s="126"/>
      <c r="K281" s="126"/>
      <c r="L281" s="126"/>
      <c r="M281" s="125"/>
      <c r="N281" s="126"/>
      <c r="O281" s="126"/>
      <c r="P281" s="126"/>
      <c r="Q281" s="316"/>
      <c r="T281" s="40"/>
    </row>
    <row r="282" spans="1:20" s="3" customFormat="1" ht="29.25" customHeight="1" hidden="1">
      <c r="A282" s="315"/>
      <c r="B282" s="119"/>
      <c r="C282" s="124"/>
      <c r="D282" s="124"/>
      <c r="E282" s="125"/>
      <c r="F282" s="125"/>
      <c r="G282" s="125"/>
      <c r="H282" s="125"/>
      <c r="I282" s="125"/>
      <c r="J282" s="126"/>
      <c r="K282" s="126"/>
      <c r="L282" s="126"/>
      <c r="M282" s="125"/>
      <c r="N282" s="126"/>
      <c r="O282" s="126"/>
      <c r="P282" s="126"/>
      <c r="Q282" s="316"/>
      <c r="T282" s="40"/>
    </row>
    <row r="283" spans="1:20" s="3" customFormat="1" ht="29.25" customHeight="1" hidden="1">
      <c r="A283" s="313"/>
      <c r="B283" s="110"/>
      <c r="C283" s="110"/>
      <c r="D283" s="110"/>
      <c r="E283" s="111"/>
      <c r="F283" s="111" t="s">
        <v>122</v>
      </c>
      <c r="G283" s="111">
        <v>8</v>
      </c>
      <c r="H283" s="111" t="s">
        <v>123</v>
      </c>
      <c r="I283" s="111"/>
      <c r="J283" s="111"/>
      <c r="K283" s="111"/>
      <c r="L283" s="126"/>
      <c r="M283" s="125"/>
      <c r="N283" s="126"/>
      <c r="O283" s="126"/>
      <c r="P283" s="126"/>
      <c r="Q283" s="316"/>
      <c r="T283" s="40"/>
    </row>
    <row r="284" spans="1:20" s="3" customFormat="1" ht="29.25" customHeight="1" hidden="1">
      <c r="A284" s="317"/>
      <c r="B284" s="318" t="s">
        <v>124</v>
      </c>
      <c r="C284" s="318"/>
      <c r="D284" s="318"/>
      <c r="E284" s="319"/>
      <c r="F284" s="320" t="e">
        <f>#REF!+#REF!+F24+F32+#REF!+#REF!+#REF!+#REF!+#REF!+#REF!+#REF!+F80+F95+#REF!+#REF!+F102+F109+F116+F123</f>
        <v>#REF!</v>
      </c>
      <c r="G284" s="714" t="e">
        <f>#REF!+#REF!+G24+G32+#REF!+#REF!+#REF!+#REF!+#REF!+#REF!+#REF!+G80+G95+#REF!+#REF!+G102+G109+G116+G123</f>
        <v>#REF!</v>
      </c>
      <c r="H284" s="714"/>
      <c r="I284" s="153"/>
      <c r="J284" s="321"/>
      <c r="K284" s="321"/>
      <c r="L284" s="126"/>
      <c r="M284" s="125"/>
      <c r="N284" s="126"/>
      <c r="O284" s="126"/>
      <c r="P284" s="126"/>
      <c r="Q284" s="316"/>
      <c r="T284" s="40"/>
    </row>
    <row r="285" spans="1:20" s="3" customFormat="1" ht="29.25" customHeight="1" hidden="1">
      <c r="A285" s="322"/>
      <c r="B285" s="323" t="s">
        <v>125</v>
      </c>
      <c r="C285" s="323"/>
      <c r="D285" s="323"/>
      <c r="E285" s="323" t="s">
        <v>126</v>
      </c>
      <c r="F285" s="324">
        <v>2791638</v>
      </c>
      <c r="G285" s="757">
        <v>12184243</v>
      </c>
      <c r="H285" s="758"/>
      <c r="I285" s="323" t="s">
        <v>391</v>
      </c>
      <c r="J285" s="325"/>
      <c r="K285" s="321"/>
      <c r="L285" s="126"/>
      <c r="M285" s="125"/>
      <c r="N285" s="126"/>
      <c r="O285" s="126"/>
      <c r="P285" s="126"/>
      <c r="Q285" s="316"/>
      <c r="T285" s="40"/>
    </row>
    <row r="286" spans="1:20" s="3" customFormat="1" ht="29.25" customHeight="1" hidden="1">
      <c r="A286" s="326"/>
      <c r="B286" s="327"/>
      <c r="C286" s="327"/>
      <c r="D286" s="327"/>
      <c r="E286" s="328"/>
      <c r="F286" s="329" t="e">
        <f>F284-F285</f>
        <v>#REF!</v>
      </c>
      <c r="G286" s="759">
        <f>G265</f>
        <v>3984448</v>
      </c>
      <c r="H286" s="759"/>
      <c r="I286" s="328"/>
      <c r="J286" s="330"/>
      <c r="K286" s="321"/>
      <c r="L286" s="126"/>
      <c r="M286" s="125"/>
      <c r="N286" s="126"/>
      <c r="O286" s="126"/>
      <c r="P286" s="126"/>
      <c r="Q286" s="316"/>
      <c r="T286" s="40"/>
    </row>
    <row r="287" spans="1:20" s="3" customFormat="1" ht="29.25" customHeight="1" hidden="1">
      <c r="A287" s="326"/>
      <c r="B287" s="327"/>
      <c r="C287" s="327"/>
      <c r="D287" s="327"/>
      <c r="E287" s="327"/>
      <c r="F287" s="329"/>
      <c r="G287" s="755">
        <f>G285-G286</f>
        <v>8199795</v>
      </c>
      <c r="H287" s="756"/>
      <c r="I287" s="331" t="s">
        <v>127</v>
      </c>
      <c r="J287" s="754" t="e">
        <f>G262+G257+G250+G243+G117+G110+#REF!</f>
        <v>#REF!</v>
      </c>
      <c r="K287" s="754"/>
      <c r="L287" s="126"/>
      <c r="M287" s="125"/>
      <c r="N287" s="126"/>
      <c r="O287" s="126"/>
      <c r="P287" s="126"/>
      <c r="Q287" s="316"/>
      <c r="T287" s="40"/>
    </row>
    <row r="288" spans="1:20" s="3" customFormat="1" ht="29.25" customHeight="1" hidden="1">
      <c r="A288" s="317"/>
      <c r="B288" s="321"/>
      <c r="C288" s="321"/>
      <c r="D288" s="321"/>
      <c r="E288" s="321"/>
      <c r="F288" s="320">
        <f>SUM(F291:F292)</f>
        <v>346024</v>
      </c>
      <c r="G288" s="724" t="e">
        <f>G284-G285</f>
        <v>#REF!</v>
      </c>
      <c r="H288" s="724"/>
      <c r="I288" s="332" t="e">
        <f>I286-I287</f>
        <v>#VALUE!</v>
      </c>
      <c r="J288" s="321"/>
      <c r="K288" s="321"/>
      <c r="L288" s="126"/>
      <c r="M288" s="125"/>
      <c r="N288" s="126"/>
      <c r="O288" s="126"/>
      <c r="P288" s="126"/>
      <c r="Q288" s="316"/>
      <c r="T288" s="40"/>
    </row>
    <row r="289" spans="1:20" s="3" customFormat="1" ht="29.25" customHeight="1" hidden="1">
      <c r="A289" s="317"/>
      <c r="B289" s="321"/>
      <c r="C289" s="321"/>
      <c r="D289" s="321"/>
      <c r="E289" s="333" t="e">
        <f>F288-F286</f>
        <v>#REF!</v>
      </c>
      <c r="F289" s="320"/>
      <c r="G289" s="713"/>
      <c r="H289" s="713"/>
      <c r="I289" s="334"/>
      <c r="J289" s="321"/>
      <c r="K289" s="321"/>
      <c r="L289" s="126"/>
      <c r="M289" s="125"/>
      <c r="N289" s="126"/>
      <c r="O289" s="126"/>
      <c r="P289" s="126"/>
      <c r="Q289" s="316"/>
      <c r="T289" s="40"/>
    </row>
    <row r="290" spans="1:20" s="3" customFormat="1" ht="29.25" customHeight="1" hidden="1">
      <c r="A290" s="317"/>
      <c r="B290" s="321"/>
      <c r="C290" s="321"/>
      <c r="D290" s="321"/>
      <c r="E290" s="321"/>
      <c r="F290" s="320"/>
      <c r="G290" s="713"/>
      <c r="H290" s="713"/>
      <c r="I290" s="334"/>
      <c r="J290" s="321"/>
      <c r="K290" s="321"/>
      <c r="L290" s="126"/>
      <c r="M290" s="125"/>
      <c r="N290" s="126"/>
      <c r="O290" s="126"/>
      <c r="P290" s="126"/>
      <c r="Q290" s="316"/>
      <c r="T290" s="40"/>
    </row>
    <row r="291" spans="1:20" s="3" customFormat="1" ht="29.25" customHeight="1" hidden="1">
      <c r="A291" s="317"/>
      <c r="B291" s="321"/>
      <c r="C291" s="321"/>
      <c r="D291" s="321"/>
      <c r="E291" s="321"/>
      <c r="F291" s="335">
        <f>F32</f>
        <v>315929</v>
      </c>
      <c r="G291" s="321" t="s">
        <v>128</v>
      </c>
      <c r="H291" s="321"/>
      <c r="I291" s="321"/>
      <c r="J291" s="321"/>
      <c r="K291" s="321"/>
      <c r="L291" s="126"/>
      <c r="M291" s="125"/>
      <c r="N291" s="126"/>
      <c r="O291" s="126"/>
      <c r="P291" s="126"/>
      <c r="Q291" s="316"/>
      <c r="T291" s="40"/>
    </row>
    <row r="292" spans="1:20" s="3" customFormat="1" ht="29.25" customHeight="1" hidden="1">
      <c r="A292" s="317"/>
      <c r="B292" s="321"/>
      <c r="C292" s="321"/>
      <c r="D292" s="318"/>
      <c r="E292" s="318"/>
      <c r="F292" s="335">
        <f>F80</f>
        <v>30095</v>
      </c>
      <c r="G292" s="336" t="s">
        <v>286</v>
      </c>
      <c r="H292" s="318"/>
      <c r="I292" s="318"/>
      <c r="J292" s="318"/>
      <c r="K292" s="321"/>
      <c r="L292" s="126"/>
      <c r="M292" s="125"/>
      <c r="N292" s="126"/>
      <c r="O292" s="126"/>
      <c r="P292" s="126"/>
      <c r="Q292" s="316"/>
      <c r="T292" s="40"/>
    </row>
    <row r="293" spans="1:20" s="3" customFormat="1" ht="29.25" customHeight="1" hidden="1">
      <c r="A293" s="317"/>
      <c r="B293" s="321"/>
      <c r="C293" s="321"/>
      <c r="D293" s="318"/>
      <c r="E293" s="318"/>
      <c r="F293" s="335"/>
      <c r="G293" s="336"/>
      <c r="H293" s="318"/>
      <c r="I293" s="318"/>
      <c r="J293" s="318"/>
      <c r="K293" s="321"/>
      <c r="L293" s="126"/>
      <c r="M293" s="125"/>
      <c r="N293" s="126"/>
      <c r="O293" s="126"/>
      <c r="P293" s="126"/>
      <c r="Q293" s="316"/>
      <c r="T293" s="40"/>
    </row>
    <row r="294" spans="1:20" s="3" customFormat="1" ht="29.25" customHeight="1" hidden="1">
      <c r="A294" s="315"/>
      <c r="B294" s="119"/>
      <c r="C294" s="124"/>
      <c r="D294" s="124"/>
      <c r="E294" s="125"/>
      <c r="F294" s="125"/>
      <c r="G294" s="125"/>
      <c r="H294" s="125"/>
      <c r="I294" s="125"/>
      <c r="J294" s="126"/>
      <c r="K294" s="126"/>
      <c r="L294" s="126"/>
      <c r="M294" s="125"/>
      <c r="N294" s="126"/>
      <c r="O294" s="126"/>
      <c r="P294" s="126"/>
      <c r="Q294" s="316"/>
      <c r="T294" s="40"/>
    </row>
    <row r="295" spans="1:20" s="3" customFormat="1" ht="29.25" customHeight="1" hidden="1">
      <c r="A295" s="315"/>
      <c r="B295" s="119"/>
      <c r="C295" s="124"/>
      <c r="D295" s="124"/>
      <c r="E295" s="125"/>
      <c r="F295" s="125"/>
      <c r="G295" s="125"/>
      <c r="H295" s="125"/>
      <c r="I295" s="125"/>
      <c r="J295" s="126"/>
      <c r="K295" s="126"/>
      <c r="L295" s="126"/>
      <c r="M295" s="125"/>
      <c r="N295" s="126"/>
      <c r="O295" s="126"/>
      <c r="P295" s="126"/>
      <c r="Q295" s="316"/>
      <c r="T295" s="40"/>
    </row>
    <row r="296" spans="1:20" s="3" customFormat="1" ht="29.25" customHeight="1" hidden="1">
      <c r="A296" s="315"/>
      <c r="B296" s="119"/>
      <c r="C296" s="124"/>
      <c r="D296" s="124"/>
      <c r="E296" s="125"/>
      <c r="F296" s="125"/>
      <c r="G296" s="125"/>
      <c r="H296" s="125"/>
      <c r="I296" s="125"/>
      <c r="J296" s="126"/>
      <c r="K296" s="126"/>
      <c r="L296" s="126"/>
      <c r="M296" s="125"/>
      <c r="N296" s="126"/>
      <c r="O296" s="126"/>
      <c r="P296" s="126"/>
      <c r="Q296" s="316"/>
      <c r="T296" s="40"/>
    </row>
    <row r="297" spans="1:20" s="3" customFormat="1" ht="29.25" customHeight="1" hidden="1">
      <c r="A297" s="315"/>
      <c r="B297" s="119"/>
      <c r="C297" s="124"/>
      <c r="D297" s="124"/>
      <c r="E297" s="125"/>
      <c r="F297" s="125"/>
      <c r="G297" s="125"/>
      <c r="H297" s="125"/>
      <c r="I297" s="125"/>
      <c r="J297" s="126"/>
      <c r="K297" s="126"/>
      <c r="L297" s="126"/>
      <c r="M297" s="125"/>
      <c r="N297" s="126"/>
      <c r="O297" s="126"/>
      <c r="P297" s="126"/>
      <c r="Q297" s="316"/>
      <c r="T297" s="40"/>
    </row>
    <row r="298" spans="1:20" s="3" customFormat="1" ht="29.25" customHeight="1" hidden="1">
      <c r="A298" s="315"/>
      <c r="B298" s="119"/>
      <c r="C298" s="124"/>
      <c r="D298" s="124"/>
      <c r="E298" s="125"/>
      <c r="F298" s="125"/>
      <c r="G298" s="125"/>
      <c r="H298" s="125"/>
      <c r="I298" s="125"/>
      <c r="J298" s="126"/>
      <c r="K298" s="126"/>
      <c r="L298" s="126"/>
      <c r="M298" s="125"/>
      <c r="N298" s="126"/>
      <c r="O298" s="126"/>
      <c r="P298" s="126"/>
      <c r="Q298" s="316"/>
      <c r="T298" s="40"/>
    </row>
    <row r="299" spans="1:20" s="3" customFormat="1" ht="29.25" customHeight="1" hidden="1">
      <c r="A299" s="315"/>
      <c r="B299" s="119"/>
      <c r="C299" s="124"/>
      <c r="D299" s="124"/>
      <c r="E299" s="125"/>
      <c r="F299" s="125"/>
      <c r="G299" s="125"/>
      <c r="H299" s="125"/>
      <c r="I299" s="125"/>
      <c r="J299" s="126"/>
      <c r="K299" s="126"/>
      <c r="L299" s="126"/>
      <c r="M299" s="125"/>
      <c r="N299" s="126"/>
      <c r="O299" s="126"/>
      <c r="P299" s="126"/>
      <c r="Q299" s="316"/>
      <c r="T299" s="40"/>
    </row>
    <row r="300" spans="1:20" s="3" customFormat="1" ht="29.25" customHeight="1" hidden="1">
      <c r="A300" s="315"/>
      <c r="B300" s="119"/>
      <c r="C300" s="124"/>
      <c r="D300" s="124"/>
      <c r="E300" s="125"/>
      <c r="F300" s="125"/>
      <c r="G300" s="125"/>
      <c r="H300" s="125"/>
      <c r="I300" s="125"/>
      <c r="J300" s="126"/>
      <c r="K300" s="126"/>
      <c r="L300" s="126"/>
      <c r="M300" s="125"/>
      <c r="N300" s="126"/>
      <c r="O300" s="126"/>
      <c r="P300" s="126"/>
      <c r="Q300" s="316"/>
      <c r="T300" s="40"/>
    </row>
    <row r="301" spans="1:20" s="3" customFormat="1" ht="29.25" customHeight="1" hidden="1">
      <c r="A301" s="315"/>
      <c r="B301" s="119"/>
      <c r="C301" s="124"/>
      <c r="D301" s="124"/>
      <c r="E301" s="125"/>
      <c r="F301" s="125"/>
      <c r="G301" s="125"/>
      <c r="H301" s="125"/>
      <c r="I301" s="125"/>
      <c r="J301" s="126"/>
      <c r="K301" s="126"/>
      <c r="L301" s="126"/>
      <c r="M301" s="125"/>
      <c r="N301" s="126"/>
      <c r="O301" s="126"/>
      <c r="P301" s="126"/>
      <c r="Q301" s="316"/>
      <c r="T301" s="40"/>
    </row>
    <row r="302" spans="1:20" s="3" customFormat="1" ht="29.25" customHeight="1" hidden="1">
      <c r="A302" s="315"/>
      <c r="B302" s="119"/>
      <c r="C302" s="124"/>
      <c r="D302" s="124"/>
      <c r="E302" s="125"/>
      <c r="F302" s="125"/>
      <c r="G302" s="125"/>
      <c r="H302" s="125"/>
      <c r="I302" s="125"/>
      <c r="J302" s="126"/>
      <c r="K302" s="126"/>
      <c r="L302" s="126"/>
      <c r="M302" s="125"/>
      <c r="N302" s="126"/>
      <c r="O302" s="126"/>
      <c r="P302" s="126"/>
      <c r="Q302" s="316"/>
      <c r="T302" s="40"/>
    </row>
    <row r="303" spans="1:24" s="3" customFormat="1" ht="29.25" customHeight="1" thickBot="1" thickTop="1">
      <c r="A303" s="749" t="s">
        <v>34</v>
      </c>
      <c r="B303" s="750"/>
      <c r="C303" s="718"/>
      <c r="D303" s="719"/>
      <c r="E303" s="123">
        <f>E193+E187+E180+E173+E166+E160+E153+E146+E138+E131+E124+E117+E110+E103+E96+E81+E65+E52+E45+E38+E32+E25+E200+E207+E16+F306+E71+E229+E87+E58</f>
        <v>7234308</v>
      </c>
      <c r="F303" s="123">
        <f aca="true" t="shared" si="49" ref="F303:Q303">F193+F187+F180+F173+F166+F160+F153+F146+F138+F131+F124+F117+F110+F103+F96+F81+F65+F52+F45+F38+F32+F25+F200+F207+F16+G306+F71+F229+F87+F58</f>
        <v>1219823</v>
      </c>
      <c r="G303" s="123">
        <f t="shared" si="49"/>
        <v>6014485</v>
      </c>
      <c r="H303" s="123">
        <f t="shared" si="49"/>
        <v>7234308</v>
      </c>
      <c r="I303" s="123">
        <f t="shared" si="49"/>
        <v>1219823</v>
      </c>
      <c r="J303" s="123">
        <f t="shared" si="49"/>
        <v>0</v>
      </c>
      <c r="K303" s="123">
        <f t="shared" si="49"/>
        <v>0</v>
      </c>
      <c r="L303" s="123">
        <f>L193+L187+L180+L173+L166+L160+L153+L146+L138+L131+L124+L117+L110+L103+L96+L81+L65+L52+L45+L38+L32+L25+L200+L207+L16+M306+L71+L229+L87+L58</f>
        <v>1219823</v>
      </c>
      <c r="M303" s="123">
        <f t="shared" si="49"/>
        <v>6014485</v>
      </c>
      <c r="N303" s="123">
        <f t="shared" si="49"/>
        <v>0</v>
      </c>
      <c r="O303" s="123">
        <f t="shared" si="49"/>
        <v>0</v>
      </c>
      <c r="P303" s="123">
        <f t="shared" si="49"/>
        <v>0</v>
      </c>
      <c r="Q303" s="123">
        <f t="shared" si="49"/>
        <v>6014485</v>
      </c>
      <c r="R303" s="123" t="e">
        <f>R193+R187+R180+R173+R166+R160+R153+R146+R138+R131+R124+R117+R110+R103+R96+R81+R65+R52+R45+R38+R32+R25+R200+R207+#REF!+#REF!+R16+S306+R71+R229</f>
        <v>#REF!</v>
      </c>
      <c r="S303" s="123" t="e">
        <f>S193+S187+S180+S173+S166+S160+S153+S146+S138+S131+S124+S117+S110+S103+S96+S81+S65+S52+S45+S38+S32+S25+S200+S207+#REF!+#REF!+S16+T306+S71+S229</f>
        <v>#REF!</v>
      </c>
      <c r="T303" s="40"/>
      <c r="U303" s="3" t="s">
        <v>70</v>
      </c>
      <c r="V303" s="40"/>
      <c r="W303" s="3">
        <v>9</v>
      </c>
      <c r="X303" s="3" t="s">
        <v>267</v>
      </c>
    </row>
    <row r="304" spans="1:25" s="3" customFormat="1" ht="29.25" customHeight="1" thickBot="1" thickTop="1">
      <c r="A304" s="749" t="s">
        <v>15</v>
      </c>
      <c r="B304" s="750"/>
      <c r="C304" s="718"/>
      <c r="D304" s="719"/>
      <c r="E304" s="218">
        <f>F304+G304</f>
        <v>7194558</v>
      </c>
      <c r="F304" s="218">
        <f>I304</f>
        <v>1180073</v>
      </c>
      <c r="G304" s="218">
        <f>Q304</f>
        <v>6014485</v>
      </c>
      <c r="H304" s="218">
        <f>I304+M304</f>
        <v>7194558</v>
      </c>
      <c r="I304" s="218">
        <f>L304</f>
        <v>1180073</v>
      </c>
      <c r="J304" s="218">
        <f>J193+J187+J180+J173+J166+J160+J153+J146+J138+J131+J124+J117+J110+J103+J96+J81+J65+J52+J45+J38+J32+J25</f>
        <v>0</v>
      </c>
      <c r="K304" s="218">
        <f>K193+K187+K180+K173+K166+K160+K153+K146+K138+K131+K124+K117+K110+K103+K96+K81+K65+K52+K45+K38+K32+K25</f>
        <v>0</v>
      </c>
      <c r="L304" s="218">
        <f>L193+L187+L180+L173+L166+L160+L153+L146+L138+L131+L124+L117+L110+L103+L96+L52+L45+L38+L32+L25+L65+L200+L207+L16+L229+L71+L58</f>
        <v>1180073</v>
      </c>
      <c r="M304" s="218">
        <f>Q304</f>
        <v>6014485</v>
      </c>
      <c r="N304" s="218">
        <f>N193+N187+N180+N173+N166+N160+N153+N146+N138+N131+N124+N117+N110+N103+N96+N81+N65+N52+N45+N38+N32+N25</f>
        <v>0</v>
      </c>
      <c r="O304" s="218">
        <f>O193+O187+O180+O173+O166+O160+O153+O146+O138+O131+O124+O117+O110+O103+O96+O81+O65+O52+O45+O38+O32+O25</f>
        <v>0</v>
      </c>
      <c r="P304" s="218">
        <f>P193+P187+P180+P173+P166+P160+P153+P146+P138+P131+P124+P117+P110+P103+P96+P81+P65+P52+P45+P38+P32+P25</f>
        <v>0</v>
      </c>
      <c r="Q304" s="218">
        <f>Q193+Q187+Q180+Q173+Q166+Q160+Q153+Q146+Q138+Q131+Q124+Q117+Q110+Q103+Q96+Q81+Q52+Q45+Q38+Q32+Q25+Q65+Q200+Q207+Q16+Q87+Q229+Q71+Q58</f>
        <v>6014485</v>
      </c>
      <c r="R304" s="308" t="e">
        <f>R166+R160+R153+R146+R138+R131+R124+R117+R110+R103+R96+#REF!+#REF!+R38+R32+R25+#REF!</f>
        <v>#REF!</v>
      </c>
      <c r="S304" s="218" t="e">
        <f>S166+S160+S153+S146+S138+S131+S124+S117+S110+S103+S96+#REF!+#REF!+S38+S32+S25+#REF!</f>
        <v>#REF!</v>
      </c>
      <c r="T304" s="40" t="s">
        <v>131</v>
      </c>
      <c r="U304" s="160">
        <v>6114335</v>
      </c>
      <c r="V304" s="160"/>
      <c r="W304" s="160">
        <v>379455</v>
      </c>
      <c r="X304" s="160">
        <f>U304+V304</f>
        <v>6114335</v>
      </c>
      <c r="Y304" s="3">
        <v>9985</v>
      </c>
    </row>
    <row r="305" spans="1:24" s="3" customFormat="1" ht="29.25" customHeight="1" thickTop="1">
      <c r="A305" s="340"/>
      <c r="B305" s="340"/>
      <c r="C305" s="341"/>
      <c r="D305" s="341"/>
      <c r="E305" s="342"/>
      <c r="F305" s="342"/>
      <c r="G305" s="342"/>
      <c r="H305" s="342"/>
      <c r="I305" s="342"/>
      <c r="J305" s="342"/>
      <c r="K305" s="342"/>
      <c r="L305" s="342"/>
      <c r="M305" s="342"/>
      <c r="N305" s="342"/>
      <c r="O305" s="342"/>
      <c r="P305" s="342"/>
      <c r="Q305" s="342"/>
      <c r="R305" s="342"/>
      <c r="S305" s="342"/>
      <c r="T305" s="40"/>
      <c r="U305" s="344">
        <v>99850</v>
      </c>
      <c r="V305" s="343" t="s">
        <v>71</v>
      </c>
      <c r="W305" s="160"/>
      <c r="X305" s="160"/>
    </row>
    <row r="306" spans="1:24" s="3" customFormat="1" ht="29.25" customHeight="1">
      <c r="A306" s="340"/>
      <c r="B306" s="340"/>
      <c r="C306" s="341"/>
      <c r="D306" s="341"/>
      <c r="E306" s="342"/>
      <c r="F306" s="342"/>
      <c r="G306" s="342"/>
      <c r="H306" s="342"/>
      <c r="I306" s="342"/>
      <c r="J306" s="342"/>
      <c r="K306" s="342"/>
      <c r="L306" s="342"/>
      <c r="M306" s="342"/>
      <c r="N306" s="342"/>
      <c r="O306" s="342"/>
      <c r="P306" s="342"/>
      <c r="Q306" s="342"/>
      <c r="R306" s="342"/>
      <c r="S306" s="342"/>
      <c r="T306" s="40" t="s">
        <v>72</v>
      </c>
      <c r="U306" s="160">
        <f>U304-U305</f>
        <v>6014485</v>
      </c>
      <c r="V306" s="160"/>
      <c r="W306" s="160"/>
      <c r="X306" s="160"/>
    </row>
    <row r="307" spans="1:24" s="3" customFormat="1" ht="29.25" customHeight="1">
      <c r="A307" s="118"/>
      <c r="B307" s="119"/>
      <c r="C307" s="124"/>
      <c r="D307" s="124"/>
      <c r="E307" s="125"/>
      <c r="F307" s="125"/>
      <c r="G307" s="125"/>
      <c r="H307" s="125"/>
      <c r="I307" s="125"/>
      <c r="J307" s="126"/>
      <c r="K307" s="126"/>
      <c r="L307" s="126"/>
      <c r="M307" s="125"/>
      <c r="N307" s="126">
        <f>M304-Q304</f>
        <v>0</v>
      </c>
      <c r="O307" s="126"/>
      <c r="P307" s="126"/>
      <c r="Q307" s="126"/>
      <c r="T307" s="40" t="s">
        <v>228</v>
      </c>
      <c r="U307" s="160">
        <v>6014485</v>
      </c>
      <c r="V307" s="160"/>
      <c r="W307" s="160">
        <v>1180073</v>
      </c>
      <c r="X307" s="160">
        <f>U307+V307+W307</f>
        <v>7194558</v>
      </c>
    </row>
    <row r="308" spans="1:20" s="3" customFormat="1" ht="29.25" customHeight="1">
      <c r="A308" s="118"/>
      <c r="B308" s="119"/>
      <c r="C308" s="124"/>
      <c r="D308" s="124"/>
      <c r="E308" s="125"/>
      <c r="F308" s="125"/>
      <c r="G308" s="125"/>
      <c r="H308" s="125"/>
      <c r="I308" s="125"/>
      <c r="J308" s="126"/>
      <c r="K308" s="126"/>
      <c r="L308" s="126"/>
      <c r="M308" s="125"/>
      <c r="N308" s="126"/>
      <c r="O308" s="126"/>
      <c r="P308" s="126"/>
      <c r="Q308" s="126"/>
      <c r="T308" s="40"/>
    </row>
    <row r="309" spans="1:23" s="3" customFormat="1" ht="29.25" customHeight="1">
      <c r="A309" s="118"/>
      <c r="B309" s="119"/>
      <c r="C309" s="124"/>
      <c r="D309" s="124"/>
      <c r="E309" s="125"/>
      <c r="F309" s="125"/>
      <c r="G309" s="125"/>
      <c r="H309" s="125"/>
      <c r="I309" s="125"/>
      <c r="J309" s="126"/>
      <c r="K309" s="126"/>
      <c r="L309" s="126"/>
      <c r="M309" s="125"/>
      <c r="N309" s="126"/>
      <c r="O309" s="126"/>
      <c r="P309" s="126"/>
      <c r="Q309" s="126"/>
      <c r="T309" s="40"/>
      <c r="U309" s="343">
        <f>Q303-U306</f>
        <v>0</v>
      </c>
      <c r="W309" s="384">
        <f>L304-W307</f>
        <v>0</v>
      </c>
    </row>
    <row r="310" spans="1:20" s="3" customFormat="1" ht="29.25" customHeight="1">
      <c r="A310" s="118"/>
      <c r="B310" s="119"/>
      <c r="C310" s="124"/>
      <c r="D310" s="124"/>
      <c r="E310" s="125"/>
      <c r="F310" s="125"/>
      <c r="G310" s="125"/>
      <c r="H310" s="125"/>
      <c r="I310" s="125"/>
      <c r="J310" s="126"/>
      <c r="K310" s="126"/>
      <c r="L310" s="126"/>
      <c r="M310" s="125"/>
      <c r="N310" s="126"/>
      <c r="O310" s="126"/>
      <c r="P310" s="126"/>
      <c r="Q310" s="126"/>
      <c r="T310" s="40"/>
    </row>
    <row r="311" spans="1:20" s="3" customFormat="1" ht="29.25" customHeight="1">
      <c r="A311" s="118"/>
      <c r="B311" s="119"/>
      <c r="C311" s="124"/>
      <c r="D311" s="124"/>
      <c r="E311" s="125"/>
      <c r="F311" s="125"/>
      <c r="G311" s="125"/>
      <c r="H311" s="125"/>
      <c r="I311" s="125"/>
      <c r="J311" s="126"/>
      <c r="K311" s="126"/>
      <c r="L311" s="126"/>
      <c r="M311" s="125"/>
      <c r="N311" s="126"/>
      <c r="O311" s="126"/>
      <c r="P311" s="126"/>
      <c r="Q311" s="126"/>
      <c r="T311" s="40"/>
    </row>
    <row r="312" spans="1:20" s="3" customFormat="1" ht="29.25" customHeight="1">
      <c r="A312" s="118"/>
      <c r="B312" s="119"/>
      <c r="C312" s="124"/>
      <c r="D312" s="124"/>
      <c r="E312" s="125"/>
      <c r="F312" s="125"/>
      <c r="G312" s="125"/>
      <c r="H312" s="125"/>
      <c r="I312" s="125"/>
      <c r="J312" s="126"/>
      <c r="K312" s="126"/>
      <c r="L312" s="126"/>
      <c r="M312" s="125"/>
      <c r="N312" s="126"/>
      <c r="O312" s="126"/>
      <c r="P312" s="126"/>
      <c r="Q312" s="126"/>
      <c r="T312" s="40"/>
    </row>
    <row r="313" spans="1:20" s="3" customFormat="1" ht="29.25" customHeight="1">
      <c r="A313" s="118"/>
      <c r="B313" s="119"/>
      <c r="C313" s="124"/>
      <c r="D313" s="124"/>
      <c r="E313" s="125"/>
      <c r="F313" s="125"/>
      <c r="G313" s="125"/>
      <c r="H313" s="125"/>
      <c r="I313" s="125"/>
      <c r="J313" s="126"/>
      <c r="K313" s="126"/>
      <c r="L313" s="126"/>
      <c r="M313" s="125"/>
      <c r="N313" s="126"/>
      <c r="O313" s="126"/>
      <c r="P313" s="126"/>
      <c r="Q313" s="126"/>
      <c r="T313" s="40"/>
    </row>
    <row r="314" spans="1:20" s="3" customFormat="1" ht="29.25" customHeight="1">
      <c r="A314" s="118"/>
      <c r="B314" s="119"/>
      <c r="C314" s="124"/>
      <c r="D314" s="124"/>
      <c r="E314" s="125"/>
      <c r="F314" s="125"/>
      <c r="G314" s="125"/>
      <c r="H314" s="125"/>
      <c r="I314" s="125"/>
      <c r="J314" s="126"/>
      <c r="K314" s="126"/>
      <c r="L314" s="126"/>
      <c r="M314" s="125"/>
      <c r="N314" s="126"/>
      <c r="O314" s="126"/>
      <c r="P314" s="126"/>
      <c r="Q314" s="126"/>
      <c r="T314" s="40"/>
    </row>
    <row r="315" spans="1:20" s="3" customFormat="1" ht="29.25" customHeight="1">
      <c r="A315" s="118"/>
      <c r="B315" s="119"/>
      <c r="C315" s="124"/>
      <c r="D315" s="124"/>
      <c r="E315" s="125"/>
      <c r="F315" s="125"/>
      <c r="G315" s="125"/>
      <c r="H315" s="125"/>
      <c r="I315" s="125"/>
      <c r="J315" s="126"/>
      <c r="K315" s="126"/>
      <c r="L315" s="126"/>
      <c r="M315" s="125"/>
      <c r="N315" s="126"/>
      <c r="O315" s="126"/>
      <c r="P315" s="126"/>
      <c r="Q315" s="126"/>
      <c r="T315" s="40"/>
    </row>
    <row r="316" spans="1:20" s="3" customFormat="1" ht="29.25" customHeight="1">
      <c r="A316" s="118"/>
      <c r="B316" s="119"/>
      <c r="C316" s="124"/>
      <c r="D316" s="124"/>
      <c r="E316" s="125"/>
      <c r="F316" s="125"/>
      <c r="G316" s="125"/>
      <c r="H316" s="125"/>
      <c r="I316" s="125"/>
      <c r="J316" s="126"/>
      <c r="K316" s="126"/>
      <c r="L316" s="126"/>
      <c r="M316" s="125"/>
      <c r="N316" s="126"/>
      <c r="O316" s="126"/>
      <c r="P316" s="126"/>
      <c r="Q316" s="126"/>
      <c r="T316" s="40"/>
    </row>
    <row r="317" spans="1:20" s="3" customFormat="1" ht="29.25" customHeight="1">
      <c r="A317" s="118"/>
      <c r="B317" s="119"/>
      <c r="C317" s="124"/>
      <c r="D317" s="124"/>
      <c r="E317" s="125"/>
      <c r="F317" s="125"/>
      <c r="G317" s="125"/>
      <c r="H317" s="125"/>
      <c r="I317" s="125"/>
      <c r="J317" s="126"/>
      <c r="K317" s="126"/>
      <c r="L317" s="126"/>
      <c r="M317" s="125"/>
      <c r="N317" s="126"/>
      <c r="O317" s="126"/>
      <c r="P317" s="126"/>
      <c r="Q317" s="126"/>
      <c r="T317" s="40"/>
    </row>
    <row r="318" spans="1:20" s="3" customFormat="1" ht="29.25" customHeight="1">
      <c r="A318" s="118"/>
      <c r="B318" s="119"/>
      <c r="C318" s="124"/>
      <c r="D318" s="124"/>
      <c r="E318" s="125"/>
      <c r="F318" s="125"/>
      <c r="G318" s="125"/>
      <c r="H318" s="125"/>
      <c r="I318" s="125"/>
      <c r="J318" s="126"/>
      <c r="K318" s="126"/>
      <c r="L318" s="126"/>
      <c r="M318" s="125"/>
      <c r="N318" s="126"/>
      <c r="O318" s="126"/>
      <c r="P318" s="126"/>
      <c r="Q318" s="126"/>
      <c r="T318" s="40"/>
    </row>
    <row r="319" spans="1:20" s="3" customFormat="1" ht="29.25" customHeight="1">
      <c r="A319" s="118"/>
      <c r="B319" s="119"/>
      <c r="C319" s="124"/>
      <c r="D319" s="124"/>
      <c r="E319" s="125"/>
      <c r="F319" s="125"/>
      <c r="G319" s="125"/>
      <c r="H319" s="125"/>
      <c r="I319" s="125"/>
      <c r="J319" s="126"/>
      <c r="K319" s="126"/>
      <c r="L319" s="126"/>
      <c r="M319" s="125"/>
      <c r="N319" s="126"/>
      <c r="O319" s="126"/>
      <c r="P319" s="126"/>
      <c r="Q319" s="126"/>
      <c r="T319" s="40"/>
    </row>
    <row r="320" spans="1:20" s="3" customFormat="1" ht="29.25" customHeight="1">
      <c r="A320" s="118"/>
      <c r="B320" s="119"/>
      <c r="C320" s="124"/>
      <c r="D320" s="124"/>
      <c r="E320" s="125"/>
      <c r="F320" s="125"/>
      <c r="G320" s="125"/>
      <c r="H320" s="125"/>
      <c r="I320" s="125"/>
      <c r="J320" s="126"/>
      <c r="K320" s="126"/>
      <c r="L320" s="126"/>
      <c r="M320" s="125"/>
      <c r="N320" s="126"/>
      <c r="O320" s="126"/>
      <c r="P320" s="126"/>
      <c r="Q320" s="126"/>
      <c r="T320" s="40"/>
    </row>
    <row r="321" spans="1:20" s="3" customFormat="1" ht="29.25" customHeight="1">
      <c r="A321" s="118"/>
      <c r="B321" s="119"/>
      <c r="C321" s="124"/>
      <c r="D321" s="124"/>
      <c r="E321" s="125"/>
      <c r="F321" s="125"/>
      <c r="G321" s="125"/>
      <c r="H321" s="125"/>
      <c r="I321" s="125"/>
      <c r="J321" s="126"/>
      <c r="K321" s="126"/>
      <c r="L321" s="126"/>
      <c r="M321" s="125"/>
      <c r="N321" s="126"/>
      <c r="O321" s="126"/>
      <c r="P321" s="126"/>
      <c r="Q321" s="126"/>
      <c r="T321" s="40"/>
    </row>
    <row r="322" spans="1:20" s="3" customFormat="1" ht="29.25" customHeight="1">
      <c r="A322" s="118"/>
      <c r="B322" s="119"/>
      <c r="C322" s="124"/>
      <c r="D322" s="124"/>
      <c r="E322" s="125"/>
      <c r="F322" s="125"/>
      <c r="G322" s="125"/>
      <c r="H322" s="125"/>
      <c r="I322" s="125"/>
      <c r="J322" s="126"/>
      <c r="K322" s="126"/>
      <c r="L322" s="126"/>
      <c r="M322" s="125"/>
      <c r="N322" s="126"/>
      <c r="O322" s="126"/>
      <c r="P322" s="126"/>
      <c r="Q322" s="126"/>
      <c r="T322" s="40"/>
    </row>
    <row r="323" spans="1:20" s="3" customFormat="1" ht="29.25" customHeight="1">
      <c r="A323" s="118"/>
      <c r="B323" s="119"/>
      <c r="C323" s="124"/>
      <c r="D323" s="124"/>
      <c r="E323" s="125"/>
      <c r="F323" s="125"/>
      <c r="G323" s="125"/>
      <c r="H323" s="125"/>
      <c r="I323" s="125"/>
      <c r="J323" s="126"/>
      <c r="K323" s="126"/>
      <c r="L323" s="126"/>
      <c r="M323" s="125"/>
      <c r="N323" s="126"/>
      <c r="O323" s="126"/>
      <c r="P323" s="126"/>
      <c r="Q323" s="126"/>
      <c r="T323" s="40"/>
    </row>
    <row r="324" spans="1:20" s="3" customFormat="1" ht="29.25" customHeight="1">
      <c r="A324" s="118"/>
      <c r="B324" s="119"/>
      <c r="C324" s="124"/>
      <c r="D324" s="124"/>
      <c r="E324" s="125"/>
      <c r="F324" s="125"/>
      <c r="G324" s="125"/>
      <c r="H324" s="125"/>
      <c r="I324" s="125"/>
      <c r="J324" s="126"/>
      <c r="K324" s="126"/>
      <c r="L324" s="126"/>
      <c r="M324" s="125"/>
      <c r="N324" s="126"/>
      <c r="O324" s="126"/>
      <c r="P324" s="126"/>
      <c r="Q324" s="126"/>
      <c r="T324" s="40"/>
    </row>
    <row r="325" spans="1:20" s="3" customFormat="1" ht="29.25" customHeight="1">
      <c r="A325" s="118"/>
      <c r="B325" s="119"/>
      <c r="C325" s="124"/>
      <c r="D325" s="124"/>
      <c r="E325" s="125"/>
      <c r="F325" s="125"/>
      <c r="G325" s="125"/>
      <c r="H325" s="125"/>
      <c r="I325" s="125"/>
      <c r="J325" s="126"/>
      <c r="K325" s="126"/>
      <c r="L325" s="126"/>
      <c r="M325" s="125"/>
      <c r="N325" s="126"/>
      <c r="O325" s="126"/>
      <c r="P325" s="126"/>
      <c r="Q325" s="126"/>
      <c r="T325" s="40"/>
    </row>
    <row r="326" spans="1:20" s="3" customFormat="1" ht="29.25" customHeight="1">
      <c r="A326" s="118"/>
      <c r="B326" s="119"/>
      <c r="C326" s="124"/>
      <c r="D326" s="124"/>
      <c r="E326" s="125"/>
      <c r="F326" s="125"/>
      <c r="G326" s="125"/>
      <c r="H326" s="125"/>
      <c r="I326" s="125"/>
      <c r="J326" s="126"/>
      <c r="K326" s="126"/>
      <c r="L326" s="126"/>
      <c r="M326" s="125"/>
      <c r="N326" s="126"/>
      <c r="O326" s="126"/>
      <c r="P326" s="126"/>
      <c r="Q326" s="126"/>
      <c r="T326" s="40"/>
    </row>
    <row r="327" spans="1:20" s="3" customFormat="1" ht="29.25" customHeight="1">
      <c r="A327" s="118"/>
      <c r="B327" s="119"/>
      <c r="C327" s="124"/>
      <c r="D327" s="124"/>
      <c r="E327" s="125"/>
      <c r="F327" s="125"/>
      <c r="G327" s="125"/>
      <c r="H327" s="125"/>
      <c r="I327" s="125"/>
      <c r="J327" s="126"/>
      <c r="K327" s="126"/>
      <c r="L327" s="126"/>
      <c r="M327" s="125"/>
      <c r="N327" s="126"/>
      <c r="O327" s="126"/>
      <c r="P327" s="126"/>
      <c r="Q327" s="126"/>
      <c r="T327" s="40"/>
    </row>
    <row r="328" spans="1:20" s="3" customFormat="1" ht="29.25" customHeight="1">
      <c r="A328" s="118"/>
      <c r="B328" s="119"/>
      <c r="C328" s="124"/>
      <c r="D328" s="124"/>
      <c r="E328" s="125"/>
      <c r="F328" s="125"/>
      <c r="G328" s="125"/>
      <c r="H328" s="125"/>
      <c r="I328" s="125"/>
      <c r="J328" s="126"/>
      <c r="K328" s="126"/>
      <c r="L328" s="126"/>
      <c r="M328" s="125"/>
      <c r="N328" s="126"/>
      <c r="O328" s="126"/>
      <c r="P328" s="126"/>
      <c r="Q328" s="126"/>
      <c r="T328" s="40"/>
    </row>
    <row r="329" spans="1:20" s="3" customFormat="1" ht="29.25" customHeight="1">
      <c r="A329" s="118"/>
      <c r="B329" s="119"/>
      <c r="C329" s="124"/>
      <c r="D329" s="124"/>
      <c r="E329" s="125"/>
      <c r="F329" s="125"/>
      <c r="G329" s="125"/>
      <c r="H329" s="125"/>
      <c r="I329" s="125"/>
      <c r="J329" s="126"/>
      <c r="K329" s="126"/>
      <c r="L329" s="126"/>
      <c r="M329" s="125"/>
      <c r="N329" s="126"/>
      <c r="O329" s="126"/>
      <c r="P329" s="126"/>
      <c r="Q329" s="126"/>
      <c r="T329" s="40"/>
    </row>
    <row r="330" spans="1:20" s="3" customFormat="1" ht="29.25" customHeight="1">
      <c r="A330" s="118"/>
      <c r="B330" s="119"/>
      <c r="C330" s="124"/>
      <c r="D330" s="124"/>
      <c r="E330" s="125"/>
      <c r="F330" s="125"/>
      <c r="G330" s="125"/>
      <c r="H330" s="125"/>
      <c r="I330" s="125"/>
      <c r="J330" s="126"/>
      <c r="K330" s="126"/>
      <c r="L330" s="126"/>
      <c r="M330" s="125"/>
      <c r="N330" s="126"/>
      <c r="O330" s="126"/>
      <c r="P330" s="126"/>
      <c r="Q330" s="126"/>
      <c r="T330" s="40"/>
    </row>
    <row r="331" spans="1:20" s="3" customFormat="1" ht="29.25" customHeight="1">
      <c r="A331" s="118"/>
      <c r="B331" s="119"/>
      <c r="C331" s="124"/>
      <c r="D331" s="124"/>
      <c r="E331" s="125"/>
      <c r="F331" s="125"/>
      <c r="G331" s="125"/>
      <c r="H331" s="125"/>
      <c r="I331" s="125"/>
      <c r="J331" s="126"/>
      <c r="K331" s="126"/>
      <c r="L331" s="126"/>
      <c r="M331" s="125"/>
      <c r="N331" s="126"/>
      <c r="O331" s="126"/>
      <c r="P331" s="126"/>
      <c r="Q331" s="126"/>
      <c r="T331" s="40"/>
    </row>
    <row r="332" spans="1:20" s="3" customFormat="1" ht="29.25" customHeight="1">
      <c r="A332" s="118"/>
      <c r="B332" s="119"/>
      <c r="C332" s="124"/>
      <c r="D332" s="124"/>
      <c r="E332" s="125"/>
      <c r="F332" s="125"/>
      <c r="G332" s="125"/>
      <c r="H332" s="125"/>
      <c r="I332" s="125"/>
      <c r="J332" s="126"/>
      <c r="K332" s="126"/>
      <c r="L332" s="126"/>
      <c r="M332" s="125"/>
      <c r="N332" s="126"/>
      <c r="O332" s="126"/>
      <c r="P332" s="126"/>
      <c r="Q332" s="126"/>
      <c r="T332" s="40"/>
    </row>
    <row r="333" spans="1:20" s="3" customFormat="1" ht="29.25" customHeight="1">
      <c r="A333" s="118"/>
      <c r="B333" s="119"/>
      <c r="C333" s="124"/>
      <c r="D333" s="124"/>
      <c r="E333" s="125"/>
      <c r="F333" s="125"/>
      <c r="G333" s="125"/>
      <c r="H333" s="125"/>
      <c r="I333" s="125"/>
      <c r="J333" s="126"/>
      <c r="K333" s="126"/>
      <c r="L333" s="126"/>
      <c r="M333" s="125"/>
      <c r="N333" s="126"/>
      <c r="O333" s="126"/>
      <c r="P333" s="126"/>
      <c r="Q333" s="126"/>
      <c r="T333" s="40"/>
    </row>
    <row r="334" spans="1:20" s="3" customFormat="1" ht="29.25" customHeight="1">
      <c r="A334" s="118"/>
      <c r="B334" s="119"/>
      <c r="C334" s="124"/>
      <c r="D334" s="124"/>
      <c r="E334" s="125"/>
      <c r="F334" s="125"/>
      <c r="G334" s="125"/>
      <c r="H334" s="125"/>
      <c r="I334" s="125"/>
      <c r="J334" s="126"/>
      <c r="K334" s="126"/>
      <c r="L334" s="126"/>
      <c r="M334" s="125"/>
      <c r="N334" s="126"/>
      <c r="O334" s="126"/>
      <c r="P334" s="126"/>
      <c r="Q334" s="126"/>
      <c r="T334" s="40"/>
    </row>
    <row r="335" spans="1:20" s="3" customFormat="1" ht="29.25" customHeight="1">
      <c r="A335" s="118"/>
      <c r="B335" s="119"/>
      <c r="C335" s="124"/>
      <c r="D335" s="124"/>
      <c r="E335" s="125"/>
      <c r="F335" s="125"/>
      <c r="G335" s="125"/>
      <c r="H335" s="125"/>
      <c r="I335" s="125"/>
      <c r="J335" s="126"/>
      <c r="K335" s="126"/>
      <c r="L335" s="126"/>
      <c r="M335" s="125"/>
      <c r="N335" s="126"/>
      <c r="O335" s="126"/>
      <c r="P335" s="126"/>
      <c r="Q335" s="126"/>
      <c r="T335" s="40"/>
    </row>
    <row r="336" spans="1:20" s="3" customFormat="1" ht="29.25" customHeight="1">
      <c r="A336" s="118"/>
      <c r="B336" s="119"/>
      <c r="C336" s="124"/>
      <c r="D336" s="124"/>
      <c r="E336" s="125"/>
      <c r="F336" s="125"/>
      <c r="G336" s="125"/>
      <c r="H336" s="125"/>
      <c r="I336" s="125"/>
      <c r="J336" s="126"/>
      <c r="K336" s="126"/>
      <c r="L336" s="126"/>
      <c r="M336" s="125"/>
      <c r="N336" s="126"/>
      <c r="O336" s="126"/>
      <c r="P336" s="126"/>
      <c r="Q336" s="126"/>
      <c r="T336" s="40"/>
    </row>
    <row r="337" spans="1:20" s="3" customFormat="1" ht="29.25" customHeight="1">
      <c r="A337" s="118"/>
      <c r="B337" s="119"/>
      <c r="C337" s="124"/>
      <c r="D337" s="124"/>
      <c r="E337" s="125"/>
      <c r="F337" s="125"/>
      <c r="G337" s="125"/>
      <c r="H337" s="125"/>
      <c r="I337" s="125"/>
      <c r="J337" s="126"/>
      <c r="K337" s="126"/>
      <c r="L337" s="126"/>
      <c r="M337" s="125"/>
      <c r="N337" s="126"/>
      <c r="O337" s="126"/>
      <c r="P337" s="126"/>
      <c r="Q337" s="126"/>
      <c r="T337" s="40"/>
    </row>
    <row r="338" spans="1:20" s="3" customFormat="1" ht="29.25" customHeight="1">
      <c r="A338" s="118"/>
      <c r="B338" s="119"/>
      <c r="C338" s="124"/>
      <c r="D338" s="124"/>
      <c r="E338" s="125"/>
      <c r="F338" s="125"/>
      <c r="G338" s="125"/>
      <c r="H338" s="125"/>
      <c r="I338" s="125"/>
      <c r="J338" s="126"/>
      <c r="K338" s="126"/>
      <c r="L338" s="126"/>
      <c r="M338" s="125"/>
      <c r="N338" s="126"/>
      <c r="O338" s="126"/>
      <c r="P338" s="126"/>
      <c r="Q338" s="126"/>
      <c r="T338" s="40"/>
    </row>
    <row r="339" spans="1:20" s="3" customFormat="1" ht="29.25" customHeight="1">
      <c r="A339" s="118"/>
      <c r="B339" s="119"/>
      <c r="C339" s="124"/>
      <c r="D339" s="124"/>
      <c r="E339" s="125"/>
      <c r="F339" s="125"/>
      <c r="G339" s="125"/>
      <c r="H339" s="125"/>
      <c r="I339" s="125"/>
      <c r="J339" s="126"/>
      <c r="K339" s="126"/>
      <c r="L339" s="126"/>
      <c r="M339" s="125"/>
      <c r="N339" s="126"/>
      <c r="O339" s="126"/>
      <c r="P339" s="126"/>
      <c r="Q339" s="126"/>
      <c r="T339" s="40"/>
    </row>
    <row r="340" spans="1:20" s="3" customFormat="1" ht="29.25" customHeight="1">
      <c r="A340" s="118"/>
      <c r="B340" s="119"/>
      <c r="C340" s="124"/>
      <c r="D340" s="124"/>
      <c r="E340" s="125"/>
      <c r="F340" s="125"/>
      <c r="G340" s="125"/>
      <c r="H340" s="125"/>
      <c r="I340" s="125"/>
      <c r="J340" s="126"/>
      <c r="K340" s="126"/>
      <c r="L340" s="126"/>
      <c r="M340" s="125"/>
      <c r="N340" s="126"/>
      <c r="O340" s="126"/>
      <c r="P340" s="126"/>
      <c r="Q340" s="126"/>
      <c r="T340" s="40"/>
    </row>
    <row r="341" spans="1:20" s="3" customFormat="1" ht="29.25" customHeight="1">
      <c r="A341" s="118"/>
      <c r="B341" s="119"/>
      <c r="C341" s="124"/>
      <c r="D341" s="124"/>
      <c r="E341" s="125"/>
      <c r="F341" s="125"/>
      <c r="G341" s="125"/>
      <c r="H341" s="125"/>
      <c r="I341" s="125"/>
      <c r="J341" s="126"/>
      <c r="K341" s="126"/>
      <c r="L341" s="126"/>
      <c r="M341" s="125"/>
      <c r="N341" s="126"/>
      <c r="O341" s="126"/>
      <c r="P341" s="126"/>
      <c r="Q341" s="126"/>
      <c r="T341" s="40"/>
    </row>
    <row r="342" spans="1:20" s="3" customFormat="1" ht="29.25" customHeight="1">
      <c r="A342" s="118"/>
      <c r="B342" s="119"/>
      <c r="C342" s="124"/>
      <c r="D342" s="124"/>
      <c r="E342" s="125"/>
      <c r="F342" s="125"/>
      <c r="G342" s="125"/>
      <c r="H342" s="125"/>
      <c r="I342" s="125"/>
      <c r="J342" s="126"/>
      <c r="K342" s="126"/>
      <c r="L342" s="126"/>
      <c r="M342" s="125"/>
      <c r="N342" s="126"/>
      <c r="O342" s="126"/>
      <c r="P342" s="126"/>
      <c r="Q342" s="126"/>
      <c r="T342" s="40"/>
    </row>
    <row r="343" spans="1:20" s="3" customFormat="1" ht="29.25" customHeight="1">
      <c r="A343" s="118"/>
      <c r="B343" s="119"/>
      <c r="C343" s="124"/>
      <c r="D343" s="124"/>
      <c r="E343" s="125"/>
      <c r="F343" s="125"/>
      <c r="G343" s="125"/>
      <c r="H343" s="125"/>
      <c r="I343" s="125"/>
      <c r="J343" s="126"/>
      <c r="K343" s="126"/>
      <c r="L343" s="126"/>
      <c r="M343" s="125"/>
      <c r="N343" s="126"/>
      <c r="O343" s="126"/>
      <c r="P343" s="126"/>
      <c r="Q343" s="126"/>
      <c r="T343" s="40"/>
    </row>
    <row r="344" spans="1:20" s="3" customFormat="1" ht="29.25" customHeight="1">
      <c r="A344" s="118"/>
      <c r="B344" s="119"/>
      <c r="C344" s="124"/>
      <c r="D344" s="124"/>
      <c r="E344" s="125"/>
      <c r="F344" s="125"/>
      <c r="G344" s="125"/>
      <c r="H344" s="125"/>
      <c r="I344" s="125"/>
      <c r="J344" s="126"/>
      <c r="K344" s="126"/>
      <c r="L344" s="126"/>
      <c r="M344" s="125"/>
      <c r="N344" s="126"/>
      <c r="O344" s="126"/>
      <c r="P344" s="126"/>
      <c r="Q344" s="126"/>
      <c r="T344" s="40"/>
    </row>
    <row r="345" spans="1:20" s="3" customFormat="1" ht="29.25" customHeight="1">
      <c r="A345" s="118"/>
      <c r="B345" s="119"/>
      <c r="C345" s="124"/>
      <c r="D345" s="124"/>
      <c r="E345" s="125"/>
      <c r="F345" s="125"/>
      <c r="G345" s="125"/>
      <c r="H345" s="125"/>
      <c r="I345" s="125"/>
      <c r="J345" s="126"/>
      <c r="K345" s="126"/>
      <c r="L345" s="126"/>
      <c r="M345" s="125"/>
      <c r="N345" s="126"/>
      <c r="O345" s="126"/>
      <c r="P345" s="126"/>
      <c r="Q345" s="126"/>
      <c r="T345" s="40"/>
    </row>
    <row r="346" spans="1:20" s="3" customFormat="1" ht="29.25" customHeight="1">
      <c r="A346" s="118"/>
      <c r="B346" s="119"/>
      <c r="C346" s="124"/>
      <c r="D346" s="124"/>
      <c r="E346" s="125"/>
      <c r="F346" s="125"/>
      <c r="G346" s="125"/>
      <c r="H346" s="125"/>
      <c r="I346" s="125"/>
      <c r="J346" s="126"/>
      <c r="K346" s="126"/>
      <c r="L346" s="126"/>
      <c r="M346" s="125"/>
      <c r="N346" s="126"/>
      <c r="O346" s="126"/>
      <c r="P346" s="126"/>
      <c r="Q346" s="126"/>
      <c r="T346" s="40"/>
    </row>
    <row r="347" spans="1:20" s="3" customFormat="1" ht="29.25" customHeight="1">
      <c r="A347" s="118"/>
      <c r="B347" s="119"/>
      <c r="C347" s="124"/>
      <c r="D347" s="124"/>
      <c r="E347" s="125"/>
      <c r="F347" s="125"/>
      <c r="G347" s="125"/>
      <c r="H347" s="125"/>
      <c r="I347" s="125"/>
      <c r="J347" s="126"/>
      <c r="K347" s="126"/>
      <c r="L347" s="126"/>
      <c r="M347" s="125"/>
      <c r="N347" s="126"/>
      <c r="O347" s="126"/>
      <c r="P347" s="126"/>
      <c r="Q347" s="126"/>
      <c r="T347" s="40"/>
    </row>
    <row r="348" spans="1:20" s="3" customFormat="1" ht="29.25" customHeight="1">
      <c r="A348" s="118"/>
      <c r="B348" s="119"/>
      <c r="C348" s="124"/>
      <c r="D348" s="124"/>
      <c r="E348" s="125"/>
      <c r="F348" s="125"/>
      <c r="G348" s="125"/>
      <c r="H348" s="125"/>
      <c r="I348" s="125"/>
      <c r="J348" s="126"/>
      <c r="K348" s="126"/>
      <c r="L348" s="126"/>
      <c r="M348" s="125"/>
      <c r="N348" s="126"/>
      <c r="O348" s="126"/>
      <c r="P348" s="126"/>
      <c r="Q348" s="126"/>
      <c r="T348" s="40"/>
    </row>
    <row r="349" spans="1:20" s="3" customFormat="1" ht="29.25" customHeight="1">
      <c r="A349" s="118"/>
      <c r="B349" s="119"/>
      <c r="C349" s="124"/>
      <c r="D349" s="124"/>
      <c r="E349" s="125"/>
      <c r="F349" s="125"/>
      <c r="G349" s="125"/>
      <c r="H349" s="125"/>
      <c r="I349" s="125"/>
      <c r="J349" s="126"/>
      <c r="K349" s="126"/>
      <c r="L349" s="126"/>
      <c r="M349" s="125"/>
      <c r="N349" s="126"/>
      <c r="O349" s="126"/>
      <c r="P349" s="126"/>
      <c r="Q349" s="126"/>
      <c r="T349" s="40"/>
    </row>
    <row r="350" spans="1:20" s="3" customFormat="1" ht="29.25" customHeight="1">
      <c r="A350" s="118"/>
      <c r="B350" s="119"/>
      <c r="C350" s="124"/>
      <c r="D350" s="124"/>
      <c r="E350" s="125"/>
      <c r="F350" s="125"/>
      <c r="G350" s="125"/>
      <c r="H350" s="125"/>
      <c r="I350" s="125"/>
      <c r="J350" s="126"/>
      <c r="K350" s="126"/>
      <c r="L350" s="126"/>
      <c r="M350" s="125"/>
      <c r="N350" s="126"/>
      <c r="O350" s="126"/>
      <c r="P350" s="126"/>
      <c r="Q350" s="126"/>
      <c r="T350" s="40"/>
    </row>
    <row r="351" spans="1:20" s="3" customFormat="1" ht="29.25" customHeight="1">
      <c r="A351" s="118"/>
      <c r="B351" s="119"/>
      <c r="C351" s="124"/>
      <c r="D351" s="124"/>
      <c r="E351" s="125"/>
      <c r="F351" s="125"/>
      <c r="G351" s="125"/>
      <c r="H351" s="125"/>
      <c r="I351" s="125"/>
      <c r="J351" s="126"/>
      <c r="K351" s="126"/>
      <c r="L351" s="126"/>
      <c r="M351" s="125"/>
      <c r="N351" s="126"/>
      <c r="O351" s="126"/>
      <c r="P351" s="126"/>
      <c r="Q351" s="126"/>
      <c r="T351" s="40"/>
    </row>
    <row r="352" spans="1:20" s="3" customFormat="1" ht="29.25" customHeight="1">
      <c r="A352" s="118"/>
      <c r="B352" s="119"/>
      <c r="C352" s="124"/>
      <c r="D352" s="124"/>
      <c r="E352" s="125"/>
      <c r="F352" s="125"/>
      <c r="G352" s="125"/>
      <c r="H352" s="125"/>
      <c r="I352" s="125"/>
      <c r="J352" s="126"/>
      <c r="K352" s="126"/>
      <c r="L352" s="126"/>
      <c r="M352" s="125"/>
      <c r="N352" s="126"/>
      <c r="O352" s="126"/>
      <c r="P352" s="126"/>
      <c r="Q352" s="126"/>
      <c r="T352" s="40"/>
    </row>
    <row r="353" spans="1:20" s="3" customFormat="1" ht="29.25" customHeight="1">
      <c r="A353" s="118"/>
      <c r="B353" s="119"/>
      <c r="C353" s="124"/>
      <c r="D353" s="124"/>
      <c r="E353" s="125"/>
      <c r="F353" s="125"/>
      <c r="G353" s="125"/>
      <c r="H353" s="125"/>
      <c r="I353" s="125"/>
      <c r="J353" s="126"/>
      <c r="K353" s="126"/>
      <c r="L353" s="126"/>
      <c r="M353" s="125"/>
      <c r="N353" s="126"/>
      <c r="O353" s="126"/>
      <c r="P353" s="126"/>
      <c r="Q353" s="126"/>
      <c r="T353" s="40"/>
    </row>
    <row r="354" spans="1:20" s="3" customFormat="1" ht="29.25" customHeight="1">
      <c r="A354" s="118"/>
      <c r="B354" s="119"/>
      <c r="C354" s="124"/>
      <c r="D354" s="124"/>
      <c r="E354" s="125"/>
      <c r="F354" s="125"/>
      <c r="G354" s="125"/>
      <c r="H354" s="125"/>
      <c r="I354" s="125"/>
      <c r="J354" s="126"/>
      <c r="K354" s="126"/>
      <c r="L354" s="126"/>
      <c r="M354" s="125"/>
      <c r="N354" s="126"/>
      <c r="O354" s="126"/>
      <c r="P354" s="126"/>
      <c r="Q354" s="126"/>
      <c r="T354" s="40"/>
    </row>
    <row r="355" spans="1:20" s="3" customFormat="1" ht="29.25" customHeight="1">
      <c r="A355" s="118"/>
      <c r="B355" s="119"/>
      <c r="C355" s="124"/>
      <c r="D355" s="124"/>
      <c r="E355" s="125"/>
      <c r="F355" s="125"/>
      <c r="G355" s="125"/>
      <c r="H355" s="125"/>
      <c r="I355" s="125"/>
      <c r="J355" s="126"/>
      <c r="K355" s="126"/>
      <c r="L355" s="126"/>
      <c r="M355" s="125"/>
      <c r="N355" s="126"/>
      <c r="O355" s="126"/>
      <c r="P355" s="126"/>
      <c r="Q355" s="126"/>
      <c r="T355" s="40"/>
    </row>
    <row r="356" spans="1:20" s="3" customFormat="1" ht="29.25" customHeight="1">
      <c r="A356" s="118"/>
      <c r="B356" s="119"/>
      <c r="C356" s="124"/>
      <c r="D356" s="124"/>
      <c r="E356" s="125"/>
      <c r="F356" s="125"/>
      <c r="G356" s="125"/>
      <c r="H356" s="125"/>
      <c r="I356" s="125"/>
      <c r="J356" s="126"/>
      <c r="K356" s="126"/>
      <c r="L356" s="126"/>
      <c r="M356" s="125"/>
      <c r="N356" s="126"/>
      <c r="O356" s="126"/>
      <c r="P356" s="126"/>
      <c r="Q356" s="126"/>
      <c r="T356" s="40"/>
    </row>
    <row r="357" spans="1:20" s="3" customFormat="1" ht="29.25" customHeight="1">
      <c r="A357" s="118"/>
      <c r="B357" s="119"/>
      <c r="C357" s="124"/>
      <c r="D357" s="124"/>
      <c r="E357" s="125"/>
      <c r="F357" s="125"/>
      <c r="G357" s="125"/>
      <c r="H357" s="125"/>
      <c r="I357" s="125"/>
      <c r="J357" s="126"/>
      <c r="K357" s="126"/>
      <c r="L357" s="126"/>
      <c r="M357" s="125"/>
      <c r="N357" s="126"/>
      <c r="O357" s="126"/>
      <c r="P357" s="126"/>
      <c r="Q357" s="126"/>
      <c r="T357" s="40"/>
    </row>
    <row r="358" spans="1:20" s="3" customFormat="1" ht="29.25" customHeight="1">
      <c r="A358" s="118"/>
      <c r="B358" s="119"/>
      <c r="C358" s="124"/>
      <c r="D358" s="124"/>
      <c r="E358" s="125"/>
      <c r="F358" s="125"/>
      <c r="G358" s="125"/>
      <c r="H358" s="125"/>
      <c r="I358" s="125"/>
      <c r="J358" s="126"/>
      <c r="K358" s="126"/>
      <c r="L358" s="126"/>
      <c r="M358" s="125"/>
      <c r="N358" s="126"/>
      <c r="O358" s="126"/>
      <c r="P358" s="126"/>
      <c r="Q358" s="126"/>
      <c r="T358" s="40"/>
    </row>
    <row r="359" spans="1:20" s="3" customFormat="1" ht="29.25" customHeight="1">
      <c r="A359" s="118"/>
      <c r="B359" s="119"/>
      <c r="C359" s="124"/>
      <c r="D359" s="124"/>
      <c r="E359" s="125"/>
      <c r="F359" s="125"/>
      <c r="G359" s="125"/>
      <c r="H359" s="125"/>
      <c r="I359" s="125"/>
      <c r="J359" s="126"/>
      <c r="K359" s="126"/>
      <c r="L359" s="126"/>
      <c r="M359" s="125"/>
      <c r="N359" s="126"/>
      <c r="O359" s="126"/>
      <c r="P359" s="126"/>
      <c r="Q359" s="126"/>
      <c r="T359" s="40"/>
    </row>
    <row r="360" spans="1:20" s="3" customFormat="1" ht="29.25" customHeight="1">
      <c r="A360" s="118"/>
      <c r="B360" s="119"/>
      <c r="C360" s="124"/>
      <c r="D360" s="124"/>
      <c r="E360" s="125"/>
      <c r="F360" s="125"/>
      <c r="G360" s="125"/>
      <c r="H360" s="125"/>
      <c r="I360" s="125"/>
      <c r="J360" s="126"/>
      <c r="K360" s="126"/>
      <c r="L360" s="126"/>
      <c r="M360" s="125"/>
      <c r="N360" s="126"/>
      <c r="O360" s="126"/>
      <c r="P360" s="126"/>
      <c r="Q360" s="126"/>
      <c r="T360" s="40"/>
    </row>
    <row r="361" spans="1:20" s="3" customFormat="1" ht="29.25" customHeight="1">
      <c r="A361" s="118"/>
      <c r="B361" s="119"/>
      <c r="C361" s="124"/>
      <c r="D361" s="124"/>
      <c r="E361" s="125"/>
      <c r="F361" s="125"/>
      <c r="G361" s="125"/>
      <c r="H361" s="125"/>
      <c r="I361" s="125"/>
      <c r="J361" s="126"/>
      <c r="K361" s="126"/>
      <c r="L361" s="126"/>
      <c r="M361" s="125"/>
      <c r="N361" s="126"/>
      <c r="O361" s="126"/>
      <c r="P361" s="126"/>
      <c r="Q361" s="126"/>
      <c r="T361" s="40"/>
    </row>
    <row r="362" spans="1:20" s="3" customFormat="1" ht="29.25" customHeight="1">
      <c r="A362" s="118"/>
      <c r="B362" s="119"/>
      <c r="C362" s="124"/>
      <c r="D362" s="124"/>
      <c r="E362" s="125"/>
      <c r="F362" s="125"/>
      <c r="G362" s="125"/>
      <c r="H362" s="125"/>
      <c r="I362" s="125"/>
      <c r="J362" s="126"/>
      <c r="K362" s="126"/>
      <c r="L362" s="126"/>
      <c r="M362" s="125"/>
      <c r="N362" s="126"/>
      <c r="O362" s="126"/>
      <c r="P362" s="126"/>
      <c r="Q362" s="126"/>
      <c r="T362" s="40"/>
    </row>
    <row r="363" spans="1:20" s="3" customFormat="1" ht="29.25" customHeight="1">
      <c r="A363" s="118"/>
      <c r="B363" s="119"/>
      <c r="C363" s="124"/>
      <c r="D363" s="124"/>
      <c r="E363" s="125"/>
      <c r="F363" s="125"/>
      <c r="G363" s="125"/>
      <c r="H363" s="125"/>
      <c r="I363" s="125"/>
      <c r="J363" s="126"/>
      <c r="K363" s="126"/>
      <c r="L363" s="126"/>
      <c r="M363" s="125"/>
      <c r="N363" s="126"/>
      <c r="O363" s="126"/>
      <c r="P363" s="126"/>
      <c r="Q363" s="126"/>
      <c r="T363" s="40"/>
    </row>
    <row r="364" spans="1:20" s="3" customFormat="1" ht="29.25" customHeight="1">
      <c r="A364" s="118"/>
      <c r="B364" s="119"/>
      <c r="C364" s="124"/>
      <c r="D364" s="124"/>
      <c r="E364" s="125"/>
      <c r="F364" s="125"/>
      <c r="G364" s="125"/>
      <c r="H364" s="125"/>
      <c r="I364" s="125"/>
      <c r="J364" s="126"/>
      <c r="K364" s="126"/>
      <c r="L364" s="126"/>
      <c r="M364" s="125"/>
      <c r="N364" s="126"/>
      <c r="O364" s="126"/>
      <c r="P364" s="126"/>
      <c r="Q364" s="126"/>
      <c r="T364" s="40"/>
    </row>
    <row r="365" spans="1:20" s="3" customFormat="1" ht="29.25" customHeight="1">
      <c r="A365" s="118"/>
      <c r="B365" s="119"/>
      <c r="C365" s="124"/>
      <c r="D365" s="124"/>
      <c r="E365" s="125"/>
      <c r="F365" s="125"/>
      <c r="G365" s="125"/>
      <c r="H365" s="125"/>
      <c r="I365" s="125"/>
      <c r="J365" s="126"/>
      <c r="K365" s="126"/>
      <c r="L365" s="126"/>
      <c r="M365" s="125"/>
      <c r="N365" s="126"/>
      <c r="O365" s="126"/>
      <c r="P365" s="126"/>
      <c r="Q365" s="126"/>
      <c r="T365" s="40"/>
    </row>
    <row r="366" spans="1:20" s="3" customFormat="1" ht="29.25" customHeight="1">
      <c r="A366" s="118"/>
      <c r="B366" s="119"/>
      <c r="C366" s="124"/>
      <c r="D366" s="124"/>
      <c r="E366" s="125"/>
      <c r="F366" s="125"/>
      <c r="G366" s="125"/>
      <c r="H366" s="125"/>
      <c r="I366" s="125"/>
      <c r="J366" s="126"/>
      <c r="K366" s="126"/>
      <c r="L366" s="126"/>
      <c r="M366" s="125"/>
      <c r="N366" s="126"/>
      <c r="O366" s="126"/>
      <c r="P366" s="126"/>
      <c r="Q366" s="126"/>
      <c r="T366" s="40"/>
    </row>
    <row r="367" spans="1:20" s="3" customFormat="1" ht="29.25" customHeight="1">
      <c r="A367" s="118"/>
      <c r="B367" s="119"/>
      <c r="C367" s="124"/>
      <c r="D367" s="124"/>
      <c r="E367" s="125"/>
      <c r="F367" s="125"/>
      <c r="G367" s="125"/>
      <c r="H367" s="125"/>
      <c r="I367" s="125"/>
      <c r="J367" s="126"/>
      <c r="K367" s="126"/>
      <c r="L367" s="126"/>
      <c r="M367" s="125"/>
      <c r="N367" s="126"/>
      <c r="O367" s="126"/>
      <c r="P367" s="126"/>
      <c r="Q367" s="126"/>
      <c r="T367" s="40"/>
    </row>
    <row r="368" spans="1:20" s="3" customFormat="1" ht="29.25" customHeight="1">
      <c r="A368" s="118"/>
      <c r="B368" s="119"/>
      <c r="C368" s="124"/>
      <c r="D368" s="124"/>
      <c r="E368" s="125"/>
      <c r="F368" s="125"/>
      <c r="G368" s="125"/>
      <c r="H368" s="125"/>
      <c r="I368" s="125"/>
      <c r="J368" s="126"/>
      <c r="K368" s="126"/>
      <c r="L368" s="126"/>
      <c r="M368" s="125"/>
      <c r="N368" s="126"/>
      <c r="O368" s="126"/>
      <c r="P368" s="126"/>
      <c r="Q368" s="126"/>
      <c r="T368" s="40"/>
    </row>
    <row r="369" spans="1:20" s="3" customFormat="1" ht="29.25" customHeight="1">
      <c r="A369" s="118"/>
      <c r="B369" s="119"/>
      <c r="C369" s="124"/>
      <c r="D369" s="124"/>
      <c r="E369" s="125"/>
      <c r="F369" s="125"/>
      <c r="G369" s="125"/>
      <c r="H369" s="125"/>
      <c r="I369" s="125"/>
      <c r="J369" s="126"/>
      <c r="K369" s="126"/>
      <c r="L369" s="126"/>
      <c r="M369" s="125"/>
      <c r="N369" s="126"/>
      <c r="O369" s="126"/>
      <c r="P369" s="126"/>
      <c r="Q369" s="126"/>
      <c r="T369" s="40"/>
    </row>
    <row r="370" spans="1:20" s="3" customFormat="1" ht="29.25" customHeight="1">
      <c r="A370" s="118"/>
      <c r="B370" s="119"/>
      <c r="C370" s="124"/>
      <c r="D370" s="124"/>
      <c r="E370" s="125"/>
      <c r="F370" s="125"/>
      <c r="G370" s="125"/>
      <c r="H370" s="125"/>
      <c r="I370" s="125"/>
      <c r="J370" s="126"/>
      <c r="K370" s="126"/>
      <c r="L370" s="126"/>
      <c r="M370" s="125"/>
      <c r="N370" s="126"/>
      <c r="O370" s="126"/>
      <c r="P370" s="126"/>
      <c r="Q370" s="126"/>
      <c r="T370" s="40"/>
    </row>
    <row r="371" spans="1:20" s="3" customFormat="1" ht="29.25" customHeight="1">
      <c r="A371" s="118"/>
      <c r="B371" s="119"/>
      <c r="C371" s="124"/>
      <c r="D371" s="124"/>
      <c r="E371" s="125"/>
      <c r="F371" s="125"/>
      <c r="G371" s="125"/>
      <c r="H371" s="125"/>
      <c r="I371" s="125"/>
      <c r="J371" s="126"/>
      <c r="K371" s="126"/>
      <c r="L371" s="126"/>
      <c r="M371" s="125"/>
      <c r="N371" s="126"/>
      <c r="O371" s="126"/>
      <c r="P371" s="126"/>
      <c r="Q371" s="126"/>
      <c r="T371" s="40"/>
    </row>
    <row r="372" spans="1:20" s="3" customFormat="1" ht="29.25" customHeight="1">
      <c r="A372" s="118"/>
      <c r="B372" s="119"/>
      <c r="C372" s="124"/>
      <c r="D372" s="124"/>
      <c r="E372" s="125"/>
      <c r="F372" s="125"/>
      <c r="G372" s="125"/>
      <c r="H372" s="125"/>
      <c r="I372" s="125"/>
      <c r="J372" s="126"/>
      <c r="K372" s="126"/>
      <c r="L372" s="126"/>
      <c r="M372" s="125"/>
      <c r="N372" s="126"/>
      <c r="O372" s="126"/>
      <c r="P372" s="126"/>
      <c r="Q372" s="126"/>
      <c r="T372" s="40"/>
    </row>
    <row r="373" spans="1:20" s="3" customFormat="1" ht="29.25" customHeight="1">
      <c r="A373" s="118"/>
      <c r="B373" s="119"/>
      <c r="C373" s="124"/>
      <c r="D373" s="124"/>
      <c r="E373" s="125"/>
      <c r="F373" s="125"/>
      <c r="G373" s="125"/>
      <c r="H373" s="125"/>
      <c r="I373" s="125"/>
      <c r="J373" s="126"/>
      <c r="K373" s="126"/>
      <c r="L373" s="126"/>
      <c r="M373" s="125"/>
      <c r="N373" s="126"/>
      <c r="O373" s="126"/>
      <c r="P373" s="126"/>
      <c r="Q373" s="126"/>
      <c r="T373" s="40"/>
    </row>
    <row r="374" spans="1:20" s="3" customFormat="1" ht="29.25" customHeight="1">
      <c r="A374" s="118"/>
      <c r="B374" s="119"/>
      <c r="C374" s="124"/>
      <c r="D374" s="124"/>
      <c r="E374" s="125"/>
      <c r="F374" s="125"/>
      <c r="G374" s="125"/>
      <c r="H374" s="125"/>
      <c r="I374" s="125"/>
      <c r="J374" s="126"/>
      <c r="K374" s="126"/>
      <c r="L374" s="126"/>
      <c r="M374" s="125"/>
      <c r="N374" s="126"/>
      <c r="O374" s="126"/>
      <c r="P374" s="126"/>
      <c r="Q374" s="126"/>
      <c r="T374" s="40"/>
    </row>
    <row r="375" spans="1:20" s="3" customFormat="1" ht="29.25" customHeight="1">
      <c r="A375" s="118"/>
      <c r="B375" s="119"/>
      <c r="C375" s="124"/>
      <c r="D375" s="124"/>
      <c r="E375" s="125"/>
      <c r="F375" s="125"/>
      <c r="G375" s="125"/>
      <c r="H375" s="125"/>
      <c r="I375" s="125"/>
      <c r="J375" s="126"/>
      <c r="K375" s="126"/>
      <c r="L375" s="126"/>
      <c r="M375" s="125"/>
      <c r="N375" s="126"/>
      <c r="O375" s="126"/>
      <c r="P375" s="126"/>
      <c r="Q375" s="126"/>
      <c r="T375" s="40"/>
    </row>
    <row r="376" spans="1:20" s="3" customFormat="1" ht="29.25" customHeight="1">
      <c r="A376" s="118"/>
      <c r="B376" s="119"/>
      <c r="C376" s="124"/>
      <c r="D376" s="124"/>
      <c r="E376" s="125"/>
      <c r="F376" s="125"/>
      <c r="G376" s="125"/>
      <c r="H376" s="125"/>
      <c r="I376" s="125"/>
      <c r="J376" s="126"/>
      <c r="K376" s="126"/>
      <c r="L376" s="126"/>
      <c r="M376" s="125"/>
      <c r="N376" s="126"/>
      <c r="O376" s="126"/>
      <c r="P376" s="126"/>
      <c r="Q376" s="126"/>
      <c r="T376" s="40"/>
    </row>
    <row r="377" spans="1:20" s="3" customFormat="1" ht="29.25" customHeight="1">
      <c r="A377" s="118"/>
      <c r="B377" s="119"/>
      <c r="C377" s="124"/>
      <c r="D377" s="124"/>
      <c r="E377" s="125"/>
      <c r="F377" s="125"/>
      <c r="G377" s="125"/>
      <c r="H377" s="125"/>
      <c r="I377" s="125"/>
      <c r="J377" s="126"/>
      <c r="K377" s="126"/>
      <c r="L377" s="126"/>
      <c r="M377" s="125"/>
      <c r="N377" s="126"/>
      <c r="O377" s="126"/>
      <c r="P377" s="126"/>
      <c r="Q377" s="126"/>
      <c r="T377" s="40"/>
    </row>
    <row r="378" spans="1:20" s="3" customFormat="1" ht="29.25" customHeight="1">
      <c r="A378" s="118"/>
      <c r="B378" s="119"/>
      <c r="C378" s="124"/>
      <c r="D378" s="124"/>
      <c r="E378" s="125"/>
      <c r="F378" s="125"/>
      <c r="G378" s="125"/>
      <c r="H378" s="125"/>
      <c r="I378" s="125"/>
      <c r="J378" s="126"/>
      <c r="K378" s="126"/>
      <c r="L378" s="126"/>
      <c r="M378" s="125"/>
      <c r="N378" s="126"/>
      <c r="O378" s="126"/>
      <c r="P378" s="126"/>
      <c r="Q378" s="126"/>
      <c r="T378" s="40"/>
    </row>
    <row r="379" spans="1:20" s="3" customFormat="1" ht="29.25" customHeight="1">
      <c r="A379" s="118"/>
      <c r="B379" s="119"/>
      <c r="C379" s="124"/>
      <c r="D379" s="124"/>
      <c r="E379" s="125"/>
      <c r="F379" s="125"/>
      <c r="G379" s="125"/>
      <c r="H379" s="125"/>
      <c r="I379" s="125"/>
      <c r="J379" s="126"/>
      <c r="K379" s="126"/>
      <c r="L379" s="126"/>
      <c r="M379" s="125"/>
      <c r="N379" s="126"/>
      <c r="O379" s="126"/>
      <c r="P379" s="126"/>
      <c r="Q379" s="126"/>
      <c r="T379" s="40"/>
    </row>
    <row r="380" spans="1:20" s="3" customFormat="1" ht="29.25" customHeight="1">
      <c r="A380" s="118"/>
      <c r="B380" s="119"/>
      <c r="C380" s="124"/>
      <c r="D380" s="124"/>
      <c r="E380" s="125"/>
      <c r="F380" s="125"/>
      <c r="G380" s="125"/>
      <c r="H380" s="125"/>
      <c r="I380" s="125"/>
      <c r="J380" s="126"/>
      <c r="K380" s="126"/>
      <c r="L380" s="126"/>
      <c r="M380" s="125"/>
      <c r="N380" s="126"/>
      <c r="O380" s="126"/>
      <c r="P380" s="126"/>
      <c r="Q380" s="126"/>
      <c r="T380" s="40"/>
    </row>
    <row r="381" spans="1:20" s="3" customFormat="1" ht="29.25" customHeight="1">
      <c r="A381" s="118"/>
      <c r="B381" s="119"/>
      <c r="C381" s="124"/>
      <c r="D381" s="124"/>
      <c r="E381" s="125"/>
      <c r="F381" s="125"/>
      <c r="G381" s="125"/>
      <c r="H381" s="125"/>
      <c r="I381" s="125"/>
      <c r="J381" s="126"/>
      <c r="K381" s="126"/>
      <c r="L381" s="126"/>
      <c r="M381" s="125"/>
      <c r="N381" s="126"/>
      <c r="O381" s="126"/>
      <c r="P381" s="126"/>
      <c r="Q381" s="126"/>
      <c r="T381" s="40"/>
    </row>
    <row r="382" spans="1:20" s="3" customFormat="1" ht="29.25" customHeight="1">
      <c r="A382" s="118"/>
      <c r="B382" s="119"/>
      <c r="C382" s="124"/>
      <c r="D382" s="124"/>
      <c r="E382" s="125"/>
      <c r="F382" s="125"/>
      <c r="G382" s="125"/>
      <c r="H382" s="125"/>
      <c r="I382" s="125"/>
      <c r="J382" s="126"/>
      <c r="K382" s="126"/>
      <c r="L382" s="126"/>
      <c r="M382" s="125"/>
      <c r="N382" s="126"/>
      <c r="O382" s="126"/>
      <c r="P382" s="126"/>
      <c r="Q382" s="126"/>
      <c r="T382" s="40"/>
    </row>
    <row r="383" spans="1:20" s="3" customFormat="1" ht="29.25" customHeight="1">
      <c r="A383" s="118"/>
      <c r="B383" s="119"/>
      <c r="C383" s="124"/>
      <c r="D383" s="124"/>
      <c r="E383" s="125"/>
      <c r="F383" s="125"/>
      <c r="G383" s="125"/>
      <c r="H383" s="125"/>
      <c r="I383" s="125"/>
      <c r="J383" s="126"/>
      <c r="K383" s="126"/>
      <c r="L383" s="126"/>
      <c r="M383" s="125"/>
      <c r="N383" s="126"/>
      <c r="O383" s="126"/>
      <c r="P383" s="126"/>
      <c r="Q383" s="126"/>
      <c r="T383" s="40"/>
    </row>
    <row r="384" spans="1:20" s="3" customFormat="1" ht="29.25" customHeight="1">
      <c r="A384" s="118"/>
      <c r="B384" s="119"/>
      <c r="C384" s="124"/>
      <c r="D384" s="124"/>
      <c r="E384" s="125"/>
      <c r="F384" s="125"/>
      <c r="G384" s="125"/>
      <c r="H384" s="125"/>
      <c r="I384" s="125"/>
      <c r="J384" s="126"/>
      <c r="K384" s="126"/>
      <c r="L384" s="126"/>
      <c r="M384" s="125"/>
      <c r="N384" s="126"/>
      <c r="O384" s="126"/>
      <c r="P384" s="126"/>
      <c r="Q384" s="126"/>
      <c r="T384" s="40"/>
    </row>
    <row r="385" spans="1:20" s="3" customFormat="1" ht="29.25" customHeight="1">
      <c r="A385" s="118"/>
      <c r="B385" s="119"/>
      <c r="C385" s="124"/>
      <c r="D385" s="124"/>
      <c r="E385" s="125"/>
      <c r="F385" s="125"/>
      <c r="G385" s="125"/>
      <c r="H385" s="125"/>
      <c r="I385" s="125"/>
      <c r="J385" s="126"/>
      <c r="K385" s="126"/>
      <c r="L385" s="126"/>
      <c r="M385" s="125"/>
      <c r="N385" s="126"/>
      <c r="O385" s="126"/>
      <c r="P385" s="126"/>
      <c r="Q385" s="126"/>
      <c r="T385" s="40"/>
    </row>
    <row r="386" spans="1:20" s="3" customFormat="1" ht="29.25" customHeight="1">
      <c r="A386" s="118"/>
      <c r="B386" s="119"/>
      <c r="C386" s="124"/>
      <c r="D386" s="124"/>
      <c r="E386" s="125"/>
      <c r="F386" s="125"/>
      <c r="G386" s="125"/>
      <c r="H386" s="125"/>
      <c r="I386" s="125"/>
      <c r="J386" s="126"/>
      <c r="K386" s="126"/>
      <c r="L386" s="126"/>
      <c r="M386" s="125"/>
      <c r="N386" s="126"/>
      <c r="O386" s="126"/>
      <c r="P386" s="126"/>
      <c r="Q386" s="126"/>
      <c r="T386" s="40"/>
    </row>
    <row r="387" spans="1:20" s="3" customFormat="1" ht="29.25" customHeight="1">
      <c r="A387" s="118"/>
      <c r="B387" s="119"/>
      <c r="C387" s="124"/>
      <c r="D387" s="124"/>
      <c r="E387" s="125"/>
      <c r="F387" s="125"/>
      <c r="G387" s="125"/>
      <c r="H387" s="125"/>
      <c r="I387" s="125"/>
      <c r="J387" s="126"/>
      <c r="K387" s="126"/>
      <c r="L387" s="126"/>
      <c r="M387" s="125"/>
      <c r="N387" s="126"/>
      <c r="O387" s="126"/>
      <c r="P387" s="126"/>
      <c r="Q387" s="126"/>
      <c r="T387" s="40"/>
    </row>
    <row r="388" spans="1:20" s="3" customFormat="1" ht="29.25" customHeight="1">
      <c r="A388" s="118"/>
      <c r="B388" s="119"/>
      <c r="C388" s="124"/>
      <c r="D388" s="124"/>
      <c r="E388" s="125"/>
      <c r="F388" s="125"/>
      <c r="G388" s="125"/>
      <c r="H388" s="125"/>
      <c r="I388" s="125"/>
      <c r="J388" s="126"/>
      <c r="K388" s="126"/>
      <c r="L388" s="126"/>
      <c r="M388" s="125"/>
      <c r="N388" s="126"/>
      <c r="O388" s="126"/>
      <c r="P388" s="126"/>
      <c r="Q388" s="126"/>
      <c r="T388" s="40"/>
    </row>
    <row r="389" spans="1:20" s="3" customFormat="1" ht="29.25" customHeight="1">
      <c r="A389" s="118"/>
      <c r="B389" s="119"/>
      <c r="C389" s="124"/>
      <c r="D389" s="124"/>
      <c r="E389" s="125"/>
      <c r="F389" s="125"/>
      <c r="G389" s="125"/>
      <c r="H389" s="125"/>
      <c r="I389" s="125"/>
      <c r="J389" s="126"/>
      <c r="K389" s="126"/>
      <c r="L389" s="126"/>
      <c r="M389" s="125"/>
      <c r="N389" s="126"/>
      <c r="O389" s="126"/>
      <c r="P389" s="126"/>
      <c r="Q389" s="126"/>
      <c r="T389" s="40"/>
    </row>
    <row r="390" spans="1:20" s="3" customFormat="1" ht="29.25" customHeight="1">
      <c r="A390" s="118"/>
      <c r="B390" s="119"/>
      <c r="C390" s="124"/>
      <c r="D390" s="124"/>
      <c r="E390" s="125"/>
      <c r="F390" s="125"/>
      <c r="G390" s="125"/>
      <c r="H390" s="125"/>
      <c r="I390" s="125"/>
      <c r="J390" s="126"/>
      <c r="K390" s="126"/>
      <c r="L390" s="126"/>
      <c r="M390" s="125"/>
      <c r="N390" s="126"/>
      <c r="O390" s="126"/>
      <c r="P390" s="126"/>
      <c r="Q390" s="126"/>
      <c r="T390" s="40"/>
    </row>
    <row r="391" spans="1:20" s="3" customFormat="1" ht="29.25" customHeight="1">
      <c r="A391" s="118"/>
      <c r="B391" s="119"/>
      <c r="C391" s="124"/>
      <c r="D391" s="124"/>
      <c r="E391" s="125"/>
      <c r="F391" s="125"/>
      <c r="G391" s="125"/>
      <c r="H391" s="125"/>
      <c r="I391" s="125"/>
      <c r="J391" s="126"/>
      <c r="K391" s="126"/>
      <c r="L391" s="126"/>
      <c r="M391" s="125"/>
      <c r="N391" s="126"/>
      <c r="O391" s="126"/>
      <c r="P391" s="126"/>
      <c r="Q391" s="126"/>
      <c r="T391" s="40"/>
    </row>
    <row r="392" spans="1:20" s="3" customFormat="1" ht="29.25" customHeight="1">
      <c r="A392" s="118"/>
      <c r="B392" s="119"/>
      <c r="C392" s="124"/>
      <c r="D392" s="124"/>
      <c r="E392" s="125"/>
      <c r="F392" s="125"/>
      <c r="G392" s="125"/>
      <c r="H392" s="125"/>
      <c r="I392" s="125"/>
      <c r="J392" s="126"/>
      <c r="K392" s="126"/>
      <c r="L392" s="126"/>
      <c r="M392" s="125"/>
      <c r="N392" s="126"/>
      <c r="O392" s="126"/>
      <c r="P392" s="126"/>
      <c r="Q392" s="126"/>
      <c r="T392" s="40"/>
    </row>
    <row r="393" spans="1:20" s="3" customFormat="1" ht="29.25" customHeight="1">
      <c r="A393" s="118"/>
      <c r="B393" s="119"/>
      <c r="C393" s="124"/>
      <c r="D393" s="124"/>
      <c r="E393" s="125"/>
      <c r="F393" s="125"/>
      <c r="G393" s="125"/>
      <c r="H393" s="125"/>
      <c r="I393" s="125"/>
      <c r="J393" s="126"/>
      <c r="K393" s="126"/>
      <c r="L393" s="126"/>
      <c r="M393" s="125"/>
      <c r="N393" s="126"/>
      <c r="O393" s="126"/>
      <c r="P393" s="126"/>
      <c r="Q393" s="126"/>
      <c r="T393" s="40"/>
    </row>
    <row r="394" spans="1:20" s="3" customFormat="1" ht="29.25" customHeight="1">
      <c r="A394" s="118"/>
      <c r="B394" s="119"/>
      <c r="C394" s="124"/>
      <c r="D394" s="124"/>
      <c r="E394" s="125"/>
      <c r="F394" s="125"/>
      <c r="G394" s="125"/>
      <c r="H394" s="125"/>
      <c r="I394" s="125"/>
      <c r="J394" s="126"/>
      <c r="K394" s="126"/>
      <c r="L394" s="126"/>
      <c r="M394" s="125"/>
      <c r="N394" s="126"/>
      <c r="O394" s="126"/>
      <c r="P394" s="126"/>
      <c r="Q394" s="126"/>
      <c r="T394" s="40"/>
    </row>
    <row r="395" spans="1:20" s="3" customFormat="1" ht="29.25" customHeight="1">
      <c r="A395" s="118"/>
      <c r="B395" s="119"/>
      <c r="C395" s="124"/>
      <c r="D395" s="124"/>
      <c r="E395" s="125"/>
      <c r="F395" s="125"/>
      <c r="G395" s="125"/>
      <c r="H395" s="125"/>
      <c r="I395" s="125"/>
      <c r="J395" s="126"/>
      <c r="K395" s="126"/>
      <c r="L395" s="126"/>
      <c r="M395" s="125"/>
      <c r="N395" s="126"/>
      <c r="O395" s="126"/>
      <c r="P395" s="126"/>
      <c r="Q395" s="126"/>
      <c r="T395" s="40"/>
    </row>
    <row r="396" spans="1:20" s="3" customFormat="1" ht="29.25" customHeight="1">
      <c r="A396" s="118"/>
      <c r="B396" s="119"/>
      <c r="C396" s="124"/>
      <c r="D396" s="124"/>
      <c r="E396" s="125"/>
      <c r="F396" s="125"/>
      <c r="G396" s="125"/>
      <c r="H396" s="125"/>
      <c r="I396" s="125"/>
      <c r="J396" s="126"/>
      <c r="K396" s="126"/>
      <c r="L396" s="126"/>
      <c r="M396" s="125"/>
      <c r="N396" s="126"/>
      <c r="O396" s="126"/>
      <c r="P396" s="126"/>
      <c r="Q396" s="126"/>
      <c r="T396" s="40"/>
    </row>
    <row r="397" spans="1:20" s="3" customFormat="1" ht="29.25" customHeight="1">
      <c r="A397" s="118"/>
      <c r="B397" s="119"/>
      <c r="C397" s="124"/>
      <c r="D397" s="124"/>
      <c r="E397" s="125"/>
      <c r="F397" s="125"/>
      <c r="G397" s="125"/>
      <c r="H397" s="125"/>
      <c r="I397" s="125"/>
      <c r="J397" s="126"/>
      <c r="K397" s="126"/>
      <c r="L397" s="126"/>
      <c r="M397" s="125"/>
      <c r="N397" s="126"/>
      <c r="O397" s="126"/>
      <c r="P397" s="126"/>
      <c r="Q397" s="126"/>
      <c r="T397" s="40"/>
    </row>
    <row r="398" spans="1:20" s="3" customFormat="1" ht="29.25" customHeight="1">
      <c r="A398" s="118"/>
      <c r="B398" s="119"/>
      <c r="C398" s="124"/>
      <c r="D398" s="124"/>
      <c r="E398" s="125"/>
      <c r="F398" s="125"/>
      <c r="G398" s="125"/>
      <c r="H398" s="125"/>
      <c r="I398" s="125"/>
      <c r="J398" s="126"/>
      <c r="K398" s="126"/>
      <c r="L398" s="126"/>
      <c r="M398" s="125"/>
      <c r="N398" s="126"/>
      <c r="O398" s="126"/>
      <c r="P398" s="126"/>
      <c r="Q398" s="126"/>
      <c r="T398" s="40"/>
    </row>
    <row r="399" spans="1:20" s="3" customFormat="1" ht="29.25" customHeight="1">
      <c r="A399" s="118"/>
      <c r="B399" s="119"/>
      <c r="C399" s="124"/>
      <c r="D399" s="124"/>
      <c r="E399" s="125"/>
      <c r="F399" s="125"/>
      <c r="G399" s="125"/>
      <c r="H399" s="125"/>
      <c r="I399" s="125"/>
      <c r="J399" s="126"/>
      <c r="K399" s="126"/>
      <c r="L399" s="126"/>
      <c r="M399" s="125"/>
      <c r="N399" s="126"/>
      <c r="O399" s="126"/>
      <c r="P399" s="126"/>
      <c r="Q399" s="126"/>
      <c r="T399" s="40"/>
    </row>
    <row r="400" spans="1:20" s="3" customFormat="1" ht="29.25" customHeight="1">
      <c r="A400" s="118"/>
      <c r="B400" s="119"/>
      <c r="C400" s="124"/>
      <c r="D400" s="124"/>
      <c r="E400" s="125"/>
      <c r="F400" s="125"/>
      <c r="G400" s="125"/>
      <c r="H400" s="125"/>
      <c r="I400" s="125"/>
      <c r="J400" s="126"/>
      <c r="K400" s="126"/>
      <c r="L400" s="126"/>
      <c r="M400" s="125"/>
      <c r="N400" s="126"/>
      <c r="O400" s="126"/>
      <c r="P400" s="126"/>
      <c r="Q400" s="126"/>
      <c r="T400" s="40"/>
    </row>
    <row r="401" spans="1:20" s="3" customFormat="1" ht="29.25" customHeight="1">
      <c r="A401" s="118"/>
      <c r="B401" s="119"/>
      <c r="C401" s="124"/>
      <c r="D401" s="124"/>
      <c r="E401" s="125"/>
      <c r="F401" s="125"/>
      <c r="G401" s="125"/>
      <c r="H401" s="125"/>
      <c r="I401" s="125"/>
      <c r="J401" s="126"/>
      <c r="K401" s="126"/>
      <c r="L401" s="126"/>
      <c r="M401" s="125"/>
      <c r="N401" s="126"/>
      <c r="O401" s="126"/>
      <c r="P401" s="126"/>
      <c r="Q401" s="126"/>
      <c r="T401" s="40"/>
    </row>
    <row r="402" spans="1:20" s="3" customFormat="1" ht="29.25" customHeight="1">
      <c r="A402" s="118"/>
      <c r="B402" s="119"/>
      <c r="C402" s="124"/>
      <c r="D402" s="124"/>
      <c r="E402" s="125"/>
      <c r="F402" s="125"/>
      <c r="G402" s="125"/>
      <c r="H402" s="125"/>
      <c r="I402" s="125"/>
      <c r="J402" s="126"/>
      <c r="K402" s="126"/>
      <c r="L402" s="126"/>
      <c r="M402" s="125"/>
      <c r="N402" s="126"/>
      <c r="O402" s="126"/>
      <c r="P402" s="126"/>
      <c r="Q402" s="126"/>
      <c r="T402" s="40"/>
    </row>
    <row r="403" spans="1:20" s="3" customFormat="1" ht="29.25" customHeight="1">
      <c r="A403" s="118"/>
      <c r="B403" s="119"/>
      <c r="C403" s="124"/>
      <c r="D403" s="124"/>
      <c r="E403" s="125"/>
      <c r="F403" s="125"/>
      <c r="G403" s="125"/>
      <c r="H403" s="125"/>
      <c r="I403" s="125"/>
      <c r="J403" s="126"/>
      <c r="K403" s="126"/>
      <c r="L403" s="126"/>
      <c r="M403" s="125"/>
      <c r="N403" s="126"/>
      <c r="O403" s="126"/>
      <c r="P403" s="126"/>
      <c r="Q403" s="126"/>
      <c r="T403" s="40"/>
    </row>
    <row r="404" spans="1:20" s="3" customFormat="1" ht="29.25" customHeight="1">
      <c r="A404" s="118"/>
      <c r="B404" s="119"/>
      <c r="C404" s="124"/>
      <c r="D404" s="124"/>
      <c r="E404" s="125"/>
      <c r="F404" s="125"/>
      <c r="G404" s="125"/>
      <c r="H404" s="125"/>
      <c r="I404" s="125"/>
      <c r="J404" s="126"/>
      <c r="K404" s="126"/>
      <c r="L404" s="126"/>
      <c r="M404" s="125"/>
      <c r="N404" s="126"/>
      <c r="O404" s="126"/>
      <c r="P404" s="126"/>
      <c r="Q404" s="126"/>
      <c r="T404" s="40"/>
    </row>
    <row r="405" spans="1:20" s="3" customFormat="1" ht="29.25" customHeight="1">
      <c r="A405" s="118"/>
      <c r="B405" s="119"/>
      <c r="C405" s="124"/>
      <c r="D405" s="124"/>
      <c r="E405" s="125"/>
      <c r="F405" s="125"/>
      <c r="G405" s="125"/>
      <c r="H405" s="125"/>
      <c r="I405" s="125"/>
      <c r="J405" s="126"/>
      <c r="K405" s="126"/>
      <c r="L405" s="126"/>
      <c r="M405" s="125"/>
      <c r="N405" s="126"/>
      <c r="O405" s="126"/>
      <c r="P405" s="126"/>
      <c r="Q405" s="126"/>
      <c r="T405" s="40"/>
    </row>
    <row r="406" spans="1:20" s="3" customFormat="1" ht="29.25" customHeight="1">
      <c r="A406" s="118"/>
      <c r="B406" s="119"/>
      <c r="C406" s="124"/>
      <c r="D406" s="124"/>
      <c r="E406" s="125"/>
      <c r="F406" s="125"/>
      <c r="G406" s="125"/>
      <c r="H406" s="125"/>
      <c r="I406" s="125"/>
      <c r="J406" s="126"/>
      <c r="K406" s="126"/>
      <c r="L406" s="126"/>
      <c r="M406" s="125"/>
      <c r="N406" s="126"/>
      <c r="O406" s="126"/>
      <c r="P406" s="126"/>
      <c r="Q406" s="126"/>
      <c r="T406" s="40"/>
    </row>
    <row r="407" spans="1:20" s="3" customFormat="1" ht="29.25" customHeight="1">
      <c r="A407" s="118"/>
      <c r="B407" s="119"/>
      <c r="C407" s="124"/>
      <c r="D407" s="124"/>
      <c r="E407" s="125"/>
      <c r="F407" s="125"/>
      <c r="G407" s="125"/>
      <c r="H407" s="125"/>
      <c r="I407" s="125"/>
      <c r="J407" s="126"/>
      <c r="K407" s="126"/>
      <c r="L407" s="126"/>
      <c r="M407" s="125"/>
      <c r="N407" s="126"/>
      <c r="O407" s="126"/>
      <c r="P407" s="126"/>
      <c r="Q407" s="126"/>
      <c r="T407" s="40"/>
    </row>
    <row r="408" spans="1:20" s="3" customFormat="1" ht="29.25" customHeight="1">
      <c r="A408" s="118"/>
      <c r="B408" s="119"/>
      <c r="C408" s="124"/>
      <c r="D408" s="124"/>
      <c r="E408" s="125"/>
      <c r="F408" s="125"/>
      <c r="G408" s="125"/>
      <c r="H408" s="125"/>
      <c r="I408" s="125"/>
      <c r="J408" s="126"/>
      <c r="K408" s="126"/>
      <c r="L408" s="126"/>
      <c r="M408" s="125"/>
      <c r="N408" s="126"/>
      <c r="O408" s="126"/>
      <c r="P408" s="126"/>
      <c r="Q408" s="126"/>
      <c r="T408" s="40"/>
    </row>
    <row r="409" spans="1:20" s="3" customFormat="1" ht="29.25" customHeight="1">
      <c r="A409" s="118"/>
      <c r="B409" s="119"/>
      <c r="C409" s="124"/>
      <c r="D409" s="124"/>
      <c r="E409" s="125"/>
      <c r="F409" s="125"/>
      <c r="G409" s="125"/>
      <c r="H409" s="125"/>
      <c r="I409" s="125"/>
      <c r="J409" s="126"/>
      <c r="K409" s="126"/>
      <c r="L409" s="126"/>
      <c r="M409" s="125"/>
      <c r="N409" s="126"/>
      <c r="O409" s="126"/>
      <c r="P409" s="126"/>
      <c r="Q409" s="126"/>
      <c r="T409" s="40"/>
    </row>
    <row r="410" spans="1:20" s="3" customFormat="1" ht="29.25" customHeight="1">
      <c r="A410" s="118"/>
      <c r="B410" s="119"/>
      <c r="C410" s="124"/>
      <c r="D410" s="124"/>
      <c r="E410" s="125"/>
      <c r="F410" s="125"/>
      <c r="G410" s="125"/>
      <c r="H410" s="125"/>
      <c r="I410" s="125"/>
      <c r="J410" s="126"/>
      <c r="K410" s="126"/>
      <c r="L410" s="126"/>
      <c r="M410" s="125"/>
      <c r="N410" s="126"/>
      <c r="O410" s="126"/>
      <c r="P410" s="126"/>
      <c r="Q410" s="126"/>
      <c r="T410" s="40"/>
    </row>
    <row r="411" spans="1:20" s="3" customFormat="1" ht="29.25" customHeight="1">
      <c r="A411" s="163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T411" s="40"/>
    </row>
    <row r="412" spans="1:20" s="3" customFormat="1" ht="29.25" customHeight="1">
      <c r="A412" s="163"/>
      <c r="B412" s="163"/>
      <c r="C412" s="163"/>
      <c r="D412" s="163"/>
      <c r="E412" s="164"/>
      <c r="F412" s="164"/>
      <c r="G412" s="164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T412" s="40"/>
    </row>
    <row r="413" spans="1:20" s="3" customFormat="1" ht="29.25" customHeight="1">
      <c r="A413" s="163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T413" s="40"/>
    </row>
    <row r="414" spans="1:20" s="3" customFormat="1" ht="7.5" customHeight="1">
      <c r="A414" s="110"/>
      <c r="B414" s="110"/>
      <c r="C414" s="110"/>
      <c r="D414" s="110"/>
      <c r="E414" s="111"/>
      <c r="F414" s="111" t="s">
        <v>122</v>
      </c>
      <c r="G414" s="111">
        <v>8</v>
      </c>
      <c r="H414" s="111" t="s">
        <v>123</v>
      </c>
      <c r="I414" s="111"/>
      <c r="J414" s="111"/>
      <c r="K414" s="111"/>
      <c r="L414" s="111"/>
      <c r="M414" s="111"/>
      <c r="N414" s="111"/>
      <c r="O414" s="111"/>
      <c r="P414" s="111"/>
      <c r="Q414" s="111"/>
      <c r="R414" s="165"/>
      <c r="S414" s="165"/>
      <c r="T414" s="166"/>
    </row>
    <row r="415" spans="2:17" ht="21.75" customHeight="1">
      <c r="B415" s="81" t="s">
        <v>124</v>
      </c>
      <c r="C415" s="81"/>
      <c r="D415" s="81"/>
      <c r="E415" s="151"/>
      <c r="F415" s="152" t="e">
        <f>F95+F80+#REF!+#REF!+#REF!+#REF!+#REF!+#REF!+F32+F24+#REF!+#REF!+#REF!+#REF!+F102+#REF!+F116</f>
        <v>#REF!</v>
      </c>
      <c r="G415" s="722" t="e">
        <f>G95+G80+#REF!+#REF!+#REF!+#REF!+#REF!+#REF!+G32+G24+#REF!+#REF!+#REF!+#REF!+#REF!+G109+G116+G123</f>
        <v>#REF!</v>
      </c>
      <c r="H415" s="722"/>
      <c r="I415" s="153"/>
      <c r="Q415" s="160"/>
    </row>
    <row r="416" spans="1:10" ht="11.25">
      <c r="A416" s="11"/>
      <c r="B416" s="154" t="s">
        <v>287</v>
      </c>
      <c r="C416" s="154"/>
      <c r="D416" s="154"/>
      <c r="E416" s="154" t="s">
        <v>126</v>
      </c>
      <c r="F416" s="155">
        <v>4305866</v>
      </c>
      <c r="G416" s="727">
        <v>14872324</v>
      </c>
      <c r="H416" s="728"/>
      <c r="I416" s="154" t="s">
        <v>391</v>
      </c>
      <c r="J416" s="11"/>
    </row>
    <row r="417" spans="1:17" ht="11.25">
      <c r="A417" s="7"/>
      <c r="B417" s="156"/>
      <c r="C417" s="156"/>
      <c r="D417" s="156"/>
      <c r="E417" s="157"/>
      <c r="F417" s="158" t="e">
        <f>F415-F416</f>
        <v>#REF!</v>
      </c>
      <c r="G417" s="715">
        <f>G232</f>
        <v>14478482</v>
      </c>
      <c r="H417" s="715"/>
      <c r="I417" s="157"/>
      <c r="J417" s="7"/>
      <c r="Q417" s="160"/>
    </row>
    <row r="418" spans="1:11" ht="11.25">
      <c r="A418" s="7"/>
      <c r="B418" s="156"/>
      <c r="C418" s="156"/>
      <c r="D418" s="156"/>
      <c r="E418" s="156"/>
      <c r="F418" s="158"/>
      <c r="G418" s="716">
        <f>G416-G417</f>
        <v>393842</v>
      </c>
      <c r="H418" s="717"/>
      <c r="I418" s="159" t="s">
        <v>127</v>
      </c>
      <c r="J418" s="726">
        <f>G165+G125+G117+G110+G96+G81+G25</f>
        <v>1633217</v>
      </c>
      <c r="K418" s="726"/>
    </row>
    <row r="419" spans="6:9" ht="11.25">
      <c r="F419" s="152">
        <f>SUM(F422:F423)</f>
        <v>87455</v>
      </c>
      <c r="G419" s="721" t="e">
        <f>G415-G416</f>
        <v>#REF!</v>
      </c>
      <c r="H419" s="721"/>
      <c r="I419" s="36" t="e">
        <f>I417-I418</f>
        <v>#VALUE!</v>
      </c>
    </row>
    <row r="420" spans="5:9" ht="11.25">
      <c r="E420" s="160" t="e">
        <f>F419-F417</f>
        <v>#REF!</v>
      </c>
      <c r="F420" s="152"/>
      <c r="G420" s="723"/>
      <c r="H420" s="723"/>
      <c r="I420" s="161"/>
    </row>
    <row r="421" spans="6:9" ht="11.25">
      <c r="F421" s="152"/>
      <c r="G421" s="723"/>
      <c r="H421" s="723"/>
      <c r="I421" s="161"/>
    </row>
    <row r="422" spans="6:7" ht="11.25">
      <c r="F422" s="162">
        <v>57360</v>
      </c>
      <c r="G422" s="2" t="s">
        <v>128</v>
      </c>
    </row>
    <row r="423" spans="4:10" ht="11.25">
      <c r="D423" s="81"/>
      <c r="E423" s="81"/>
      <c r="F423" s="162">
        <v>30095</v>
      </c>
      <c r="G423" s="49" t="s">
        <v>286</v>
      </c>
      <c r="H423" s="81"/>
      <c r="I423" s="81"/>
      <c r="J423" s="81"/>
    </row>
    <row r="424" spans="4:10" ht="11.25">
      <c r="D424" s="81"/>
      <c r="E424" s="81"/>
      <c r="F424" s="81"/>
      <c r="G424" s="81" t="s">
        <v>288</v>
      </c>
      <c r="H424" s="81"/>
      <c r="I424" s="81"/>
      <c r="J424" s="81"/>
    </row>
    <row r="425" spans="4:10" ht="11.25">
      <c r="D425" s="81"/>
      <c r="E425" s="81"/>
      <c r="F425" s="81"/>
      <c r="G425" s="152"/>
      <c r="H425" s="81"/>
      <c r="I425" s="81"/>
      <c r="J425" s="81"/>
    </row>
    <row r="426" spans="4:10" ht="11.25">
      <c r="D426" s="81"/>
      <c r="E426" s="81"/>
      <c r="F426" s="81"/>
      <c r="G426" s="81"/>
      <c r="H426" s="81"/>
      <c r="I426" s="81"/>
      <c r="J426" s="81"/>
    </row>
    <row r="427" spans="4:10" ht="11.25">
      <c r="D427" s="81"/>
      <c r="E427" s="81"/>
      <c r="F427" s="81"/>
      <c r="G427" s="81"/>
      <c r="H427" s="81"/>
      <c r="I427" s="81"/>
      <c r="J427" s="81"/>
    </row>
    <row r="428" spans="4:10" ht="11.25">
      <c r="D428" s="81"/>
      <c r="E428" s="81"/>
      <c r="F428" s="81"/>
      <c r="G428" s="81"/>
      <c r="H428" s="81"/>
      <c r="I428" s="81"/>
      <c r="J428" s="81"/>
    </row>
    <row r="429" spans="4:10" ht="11.25">
      <c r="D429" s="81"/>
      <c r="E429" s="81"/>
      <c r="F429" s="81"/>
      <c r="G429" s="81"/>
      <c r="H429" s="81"/>
      <c r="I429" s="81"/>
      <c r="J429" s="81"/>
    </row>
    <row r="430" spans="4:10" ht="11.25">
      <c r="D430" s="81"/>
      <c r="E430" s="81"/>
      <c r="F430" s="81"/>
      <c r="G430" s="81"/>
      <c r="H430" s="81"/>
      <c r="I430" s="81"/>
      <c r="J430" s="81"/>
    </row>
    <row r="431" spans="4:10" ht="11.25">
      <c r="D431" s="81"/>
      <c r="E431" s="81"/>
      <c r="F431" s="81"/>
      <c r="G431" s="81"/>
      <c r="H431" s="81"/>
      <c r="I431" s="81"/>
      <c r="J431" s="81"/>
    </row>
    <row r="432" spans="4:10" ht="11.25">
      <c r="D432" s="81"/>
      <c r="E432" s="81"/>
      <c r="F432" s="81"/>
      <c r="G432" s="81"/>
      <c r="H432" s="81"/>
      <c r="I432" s="81"/>
      <c r="J432" s="81"/>
    </row>
    <row r="433" spans="4:10" ht="11.25">
      <c r="D433" s="81"/>
      <c r="E433" s="81"/>
      <c r="F433" s="81"/>
      <c r="G433" s="81"/>
      <c r="H433" s="81"/>
      <c r="I433" s="81"/>
      <c r="J433" s="81"/>
    </row>
    <row r="434" spans="4:10" ht="11.25">
      <c r="D434" s="81"/>
      <c r="E434" s="81"/>
      <c r="F434" s="81"/>
      <c r="G434" s="81"/>
      <c r="H434" s="81"/>
      <c r="I434" s="81"/>
      <c r="J434" s="81"/>
    </row>
    <row r="435" spans="4:10" ht="11.25">
      <c r="D435" s="81"/>
      <c r="E435" s="81"/>
      <c r="F435" s="81"/>
      <c r="G435" s="81"/>
      <c r="H435" s="81"/>
      <c r="I435" s="81"/>
      <c r="J435" s="81"/>
    </row>
    <row r="436" spans="4:10" ht="11.25">
      <c r="D436" s="81"/>
      <c r="E436" s="81"/>
      <c r="F436" s="81"/>
      <c r="G436" s="81"/>
      <c r="H436" s="81"/>
      <c r="I436" s="81"/>
      <c r="J436" s="81"/>
    </row>
    <row r="437" spans="4:10" ht="11.25">
      <c r="D437" s="81"/>
      <c r="E437" s="81"/>
      <c r="F437" s="81"/>
      <c r="G437" s="81"/>
      <c r="H437" s="81"/>
      <c r="I437" s="81"/>
      <c r="J437" s="81"/>
    </row>
    <row r="438" spans="4:10" ht="11.25">
      <c r="D438" s="81"/>
      <c r="E438" s="81"/>
      <c r="F438" s="81"/>
      <c r="G438" s="81"/>
      <c r="H438" s="81"/>
      <c r="I438" s="81"/>
      <c r="J438" s="81"/>
    </row>
    <row r="439" spans="4:10" ht="11.25">
      <c r="D439" s="81"/>
      <c r="E439" s="81"/>
      <c r="F439" s="81"/>
      <c r="G439" s="81"/>
      <c r="H439" s="81"/>
      <c r="I439" s="81"/>
      <c r="J439" s="81"/>
    </row>
    <row r="440" spans="4:10" ht="11.25">
      <c r="D440" s="81"/>
      <c r="E440" s="81"/>
      <c r="F440" s="81"/>
      <c r="G440" s="81"/>
      <c r="H440" s="81"/>
      <c r="I440" s="81"/>
      <c r="J440" s="81"/>
    </row>
    <row r="441" spans="4:10" ht="11.25">
      <c r="D441" s="81"/>
      <c r="E441" s="81"/>
      <c r="F441" s="81"/>
      <c r="G441" s="81"/>
      <c r="H441" s="81"/>
      <c r="I441" s="81"/>
      <c r="J441" s="81"/>
    </row>
    <row r="442" spans="4:10" ht="11.25">
      <c r="D442" s="81"/>
      <c r="E442" s="81"/>
      <c r="F442" s="81"/>
      <c r="G442" s="81"/>
      <c r="H442" s="81"/>
      <c r="I442" s="81"/>
      <c r="J442" s="81"/>
    </row>
    <row r="443" spans="4:10" ht="11.25">
      <c r="D443" s="81"/>
      <c r="E443" s="81"/>
      <c r="F443" s="81"/>
      <c r="G443" s="81"/>
      <c r="H443" s="81"/>
      <c r="I443" s="81"/>
      <c r="J443" s="81"/>
    </row>
    <row r="444" spans="4:10" ht="11.25">
      <c r="D444" s="81"/>
      <c r="E444" s="81"/>
      <c r="F444" s="81"/>
      <c r="G444" s="81"/>
      <c r="H444" s="81"/>
      <c r="I444" s="81"/>
      <c r="J444" s="81"/>
    </row>
    <row r="445" spans="4:10" ht="11.25">
      <c r="D445" s="81"/>
      <c r="E445" s="81"/>
      <c r="F445" s="81"/>
      <c r="G445" s="81"/>
      <c r="H445" s="81"/>
      <c r="I445" s="81"/>
      <c r="J445" s="81"/>
    </row>
    <row r="446" spans="4:10" ht="11.25">
      <c r="D446" s="81"/>
      <c r="E446" s="81"/>
      <c r="F446" s="81"/>
      <c r="G446" s="81"/>
      <c r="H446" s="81"/>
      <c r="I446" s="81"/>
      <c r="J446" s="81"/>
    </row>
    <row r="447" spans="4:10" ht="11.25">
      <c r="D447" s="81"/>
      <c r="E447" s="81"/>
      <c r="F447" s="81"/>
      <c r="G447" s="81"/>
      <c r="H447" s="81"/>
      <c r="I447" s="81"/>
      <c r="J447" s="81"/>
    </row>
    <row r="448" spans="4:10" ht="11.25">
      <c r="D448" s="81"/>
      <c r="E448" s="81"/>
      <c r="F448" s="81"/>
      <c r="G448" s="81"/>
      <c r="H448" s="81"/>
      <c r="I448" s="81"/>
      <c r="J448" s="81"/>
    </row>
    <row r="449" spans="4:10" ht="11.25">
      <c r="D449" s="81"/>
      <c r="E449" s="81"/>
      <c r="F449" s="81"/>
      <c r="G449" s="81"/>
      <c r="H449" s="81"/>
      <c r="I449" s="81"/>
      <c r="J449" s="81"/>
    </row>
    <row r="450" spans="4:10" ht="11.25">
      <c r="D450" s="81"/>
      <c r="E450" s="81"/>
      <c r="F450" s="81"/>
      <c r="G450" s="81"/>
      <c r="H450" s="81"/>
      <c r="I450" s="81"/>
      <c r="J450" s="81"/>
    </row>
    <row r="451" spans="4:10" ht="11.25">
      <c r="D451" s="81"/>
      <c r="E451" s="81"/>
      <c r="F451" s="81"/>
      <c r="G451" s="81"/>
      <c r="H451" s="81"/>
      <c r="I451" s="81"/>
      <c r="J451" s="81"/>
    </row>
    <row r="452" spans="4:10" ht="11.25">
      <c r="D452" s="81"/>
      <c r="E452" s="81"/>
      <c r="F452" s="81"/>
      <c r="G452" s="81"/>
      <c r="H452" s="81"/>
      <c r="I452" s="81"/>
      <c r="J452" s="81"/>
    </row>
    <row r="453" spans="4:10" ht="11.25">
      <c r="D453" s="81"/>
      <c r="E453" s="81"/>
      <c r="F453" s="81"/>
      <c r="G453" s="81"/>
      <c r="H453" s="81"/>
      <c r="I453" s="81"/>
      <c r="J453" s="81"/>
    </row>
    <row r="506" ht="11.25">
      <c r="B506" s="2" t="s">
        <v>289</v>
      </c>
    </row>
    <row r="507" spans="2:9" ht="11.25">
      <c r="B507" s="2" t="s">
        <v>290</v>
      </c>
      <c r="D507" s="704" t="s">
        <v>291</v>
      </c>
      <c r="E507" s="704"/>
      <c r="F507" s="704"/>
      <c r="G507" s="704"/>
      <c r="H507" s="704"/>
      <c r="I507" s="704"/>
    </row>
    <row r="508" spans="4:9" ht="12" thickBot="1">
      <c r="D508" s="705"/>
      <c r="E508" s="705"/>
      <c r="F508" s="705"/>
      <c r="G508" s="705"/>
      <c r="H508" s="705"/>
      <c r="I508" s="705"/>
    </row>
    <row r="509" spans="1:17" ht="12" thickTop="1">
      <c r="A509" s="709" t="s">
        <v>325</v>
      </c>
      <c r="B509" s="711" t="s">
        <v>327</v>
      </c>
      <c r="C509" s="720" t="s">
        <v>328</v>
      </c>
      <c r="D509" s="720" t="s">
        <v>355</v>
      </c>
      <c r="E509" s="720" t="s">
        <v>348</v>
      </c>
      <c r="F509" s="711" t="s">
        <v>313</v>
      </c>
      <c r="G509" s="711"/>
      <c r="H509" s="711" t="s">
        <v>326</v>
      </c>
      <c r="I509" s="711"/>
      <c r="J509" s="711"/>
      <c r="K509" s="711"/>
      <c r="L509" s="711"/>
      <c r="M509" s="711"/>
      <c r="N509" s="711"/>
      <c r="O509" s="711"/>
      <c r="P509" s="711"/>
      <c r="Q509" s="725"/>
    </row>
    <row r="510" spans="1:17" ht="11.25">
      <c r="A510" s="710"/>
      <c r="B510" s="707"/>
      <c r="C510" s="706"/>
      <c r="D510" s="706"/>
      <c r="E510" s="706"/>
      <c r="F510" s="706" t="s">
        <v>377</v>
      </c>
      <c r="G510" s="706" t="s">
        <v>378</v>
      </c>
      <c r="H510" s="707" t="s">
        <v>324</v>
      </c>
      <c r="I510" s="707"/>
      <c r="J510" s="707"/>
      <c r="K510" s="707"/>
      <c r="L510" s="707"/>
      <c r="M510" s="707"/>
      <c r="N510" s="707"/>
      <c r="O510" s="707"/>
      <c r="P510" s="707"/>
      <c r="Q510" s="708"/>
    </row>
    <row r="511" spans="1:17" ht="11.25">
      <c r="A511" s="710"/>
      <c r="B511" s="707"/>
      <c r="C511" s="706"/>
      <c r="D511" s="706"/>
      <c r="E511" s="706"/>
      <c r="F511" s="706"/>
      <c r="G511" s="706"/>
      <c r="H511" s="706" t="s">
        <v>330</v>
      </c>
      <c r="I511" s="707" t="s">
        <v>331</v>
      </c>
      <c r="J511" s="707"/>
      <c r="K511" s="707"/>
      <c r="L511" s="707"/>
      <c r="M511" s="707"/>
      <c r="N511" s="707"/>
      <c r="O511" s="707"/>
      <c r="P511" s="707"/>
      <c r="Q511" s="708"/>
    </row>
    <row r="512" spans="1:17" ht="11.25">
      <c r="A512" s="710"/>
      <c r="B512" s="707"/>
      <c r="C512" s="706"/>
      <c r="D512" s="706"/>
      <c r="E512" s="706"/>
      <c r="F512" s="706"/>
      <c r="G512" s="706"/>
      <c r="H512" s="706"/>
      <c r="I512" s="707" t="s">
        <v>357</v>
      </c>
      <c r="J512" s="707"/>
      <c r="K512" s="707"/>
      <c r="L512" s="707"/>
      <c r="M512" s="707" t="s">
        <v>329</v>
      </c>
      <c r="N512" s="707"/>
      <c r="O512" s="707"/>
      <c r="P512" s="707"/>
      <c r="Q512" s="708"/>
    </row>
    <row r="513" spans="1:17" ht="11.25">
      <c r="A513" s="710"/>
      <c r="B513" s="707"/>
      <c r="C513" s="706"/>
      <c r="D513" s="706"/>
      <c r="E513" s="706"/>
      <c r="F513" s="706"/>
      <c r="G513" s="706"/>
      <c r="H513" s="706"/>
      <c r="I513" s="706" t="s">
        <v>332</v>
      </c>
      <c r="J513" s="707" t="s">
        <v>333</v>
      </c>
      <c r="K513" s="707"/>
      <c r="L513" s="707"/>
      <c r="M513" s="706" t="s">
        <v>334</v>
      </c>
      <c r="N513" s="706" t="s">
        <v>333</v>
      </c>
      <c r="O513" s="706"/>
      <c r="P513" s="706"/>
      <c r="Q513" s="712"/>
    </row>
    <row r="514" spans="1:17" ht="42">
      <c r="A514" s="710"/>
      <c r="B514" s="707"/>
      <c r="C514" s="706"/>
      <c r="D514" s="706"/>
      <c r="E514" s="706"/>
      <c r="F514" s="706"/>
      <c r="G514" s="706"/>
      <c r="H514" s="706"/>
      <c r="I514" s="706"/>
      <c r="J514" s="1" t="s">
        <v>347</v>
      </c>
      <c r="K514" s="1" t="s">
        <v>335</v>
      </c>
      <c r="L514" s="1" t="s">
        <v>337</v>
      </c>
      <c r="M514" s="706"/>
      <c r="N514" s="1" t="s">
        <v>336</v>
      </c>
      <c r="O514" s="1" t="s">
        <v>347</v>
      </c>
      <c r="P514" s="1" t="s">
        <v>335</v>
      </c>
      <c r="Q514" s="16" t="s">
        <v>337</v>
      </c>
    </row>
    <row r="515" spans="1:17" ht="12" thickBot="1">
      <c r="A515" s="17">
        <v>1</v>
      </c>
      <c r="B515" s="18">
        <v>2</v>
      </c>
      <c r="C515" s="18">
        <v>3</v>
      </c>
      <c r="D515" s="18">
        <v>4</v>
      </c>
      <c r="E515" s="18">
        <v>5</v>
      </c>
      <c r="F515" s="18">
        <v>6</v>
      </c>
      <c r="G515" s="18">
        <v>7</v>
      </c>
      <c r="H515" s="18">
        <v>8</v>
      </c>
      <c r="I515" s="18">
        <v>9</v>
      </c>
      <c r="J515" s="18">
        <v>10</v>
      </c>
      <c r="K515" s="18">
        <v>11</v>
      </c>
      <c r="L515" s="18">
        <v>12</v>
      </c>
      <c r="M515" s="18">
        <v>13</v>
      </c>
      <c r="N515" s="18">
        <v>14</v>
      </c>
      <c r="O515" s="18">
        <v>15</v>
      </c>
      <c r="P515" s="18">
        <v>16</v>
      </c>
      <c r="Q515" s="19">
        <v>17</v>
      </c>
    </row>
    <row r="516" spans="1:17" ht="12.75" thickBot="1" thickTop="1">
      <c r="A516" s="20">
        <v>1</v>
      </c>
      <c r="B516" s="21" t="s">
        <v>338</v>
      </c>
      <c r="C516" s="693" t="s">
        <v>323</v>
      </c>
      <c r="D516" s="694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</row>
    <row r="517" spans="1:17" ht="12" thickTop="1">
      <c r="A517" s="668" t="s">
        <v>341</v>
      </c>
      <c r="B517" s="167" t="s">
        <v>369</v>
      </c>
      <c r="C517" s="168"/>
      <c r="D517" s="168"/>
      <c r="E517" s="169"/>
      <c r="F517" s="169"/>
      <c r="G517" s="169"/>
      <c r="H517" s="169"/>
      <c r="I517" s="169"/>
      <c r="J517" s="168"/>
      <c r="K517" s="168"/>
      <c r="L517" s="168"/>
      <c r="M517" s="169"/>
      <c r="N517" s="168"/>
      <c r="O517" s="168"/>
      <c r="P517" s="168"/>
      <c r="Q517" s="170"/>
    </row>
    <row r="518" spans="1:17" ht="22.5">
      <c r="A518" s="669"/>
      <c r="B518" s="171" t="s">
        <v>370</v>
      </c>
      <c r="C518" s="172"/>
      <c r="D518" s="172"/>
      <c r="E518" s="73"/>
      <c r="F518" s="73"/>
      <c r="G518" s="73"/>
      <c r="H518" s="73"/>
      <c r="I518" s="73"/>
      <c r="J518" s="172"/>
      <c r="K518" s="172"/>
      <c r="L518" s="172"/>
      <c r="M518" s="73"/>
      <c r="N518" s="172"/>
      <c r="O518" s="172"/>
      <c r="P518" s="172"/>
      <c r="Q518" s="173"/>
    </row>
    <row r="519" spans="1:17" ht="22.5">
      <c r="A519" s="669"/>
      <c r="B519" s="171" t="s">
        <v>372</v>
      </c>
      <c r="C519" s="172"/>
      <c r="D519" s="172"/>
      <c r="E519" s="73"/>
      <c r="F519" s="73"/>
      <c r="G519" s="73"/>
      <c r="H519" s="73"/>
      <c r="I519" s="73"/>
      <c r="J519" s="172"/>
      <c r="K519" s="172"/>
      <c r="L519" s="172"/>
      <c r="M519" s="73"/>
      <c r="N519" s="172"/>
      <c r="O519" s="172"/>
      <c r="P519" s="172"/>
      <c r="Q519" s="173"/>
    </row>
    <row r="520" spans="1:17" ht="22.5">
      <c r="A520" s="669"/>
      <c r="B520" s="171" t="s">
        <v>292</v>
      </c>
      <c r="C520" s="172"/>
      <c r="D520" s="103" t="s">
        <v>375</v>
      </c>
      <c r="E520" s="73"/>
      <c r="F520" s="73"/>
      <c r="G520" s="73"/>
      <c r="H520" s="73"/>
      <c r="I520" s="73"/>
      <c r="J520" s="172"/>
      <c r="K520" s="172"/>
      <c r="L520" s="172"/>
      <c r="M520" s="73"/>
      <c r="N520" s="172"/>
      <c r="O520" s="172"/>
      <c r="P520" s="172"/>
      <c r="Q520" s="173"/>
    </row>
    <row r="521" spans="1:17" ht="11.25">
      <c r="A521" s="669"/>
      <c r="B521" s="174" t="s">
        <v>340</v>
      </c>
      <c r="C521" s="172"/>
      <c r="D521" s="17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8"/>
    </row>
    <row r="522" spans="1:17" ht="11.25">
      <c r="A522" s="669"/>
      <c r="B522" s="174"/>
      <c r="C522" s="172"/>
      <c r="D522" s="172"/>
      <c r="E522" s="68"/>
      <c r="F522" s="68"/>
      <c r="G522" s="68"/>
      <c r="H522" s="68"/>
      <c r="I522" s="68"/>
      <c r="J522" s="76"/>
      <c r="K522" s="76"/>
      <c r="L522" s="76"/>
      <c r="M522" s="68"/>
      <c r="N522" s="76"/>
      <c r="O522" s="76"/>
      <c r="P522" s="76"/>
      <c r="Q522" s="77"/>
    </row>
    <row r="523" spans="1:17" ht="11.25">
      <c r="A523" s="50"/>
      <c r="B523" s="174" t="s">
        <v>380</v>
      </c>
      <c r="C523" s="172"/>
      <c r="D523" s="172"/>
      <c r="E523" s="68"/>
      <c r="F523" s="68"/>
      <c r="G523" s="68"/>
      <c r="H523" s="68"/>
      <c r="I523" s="68"/>
      <c r="J523" s="76"/>
      <c r="K523" s="76"/>
      <c r="L523" s="76"/>
      <c r="M523" s="68"/>
      <c r="N523" s="76"/>
      <c r="O523" s="76"/>
      <c r="P523" s="76"/>
      <c r="Q523" s="77"/>
    </row>
    <row r="524" spans="1:17" ht="11.25">
      <c r="A524" s="701" t="s">
        <v>342</v>
      </c>
      <c r="B524" s="175" t="s">
        <v>369</v>
      </c>
      <c r="C524" s="176"/>
      <c r="D524" s="176"/>
      <c r="E524" s="177"/>
      <c r="F524" s="177"/>
      <c r="G524" s="177"/>
      <c r="H524" s="177"/>
      <c r="I524" s="177"/>
      <c r="J524" s="176"/>
      <c r="K524" s="176"/>
      <c r="L524" s="176"/>
      <c r="M524" s="177"/>
      <c r="N524" s="176"/>
      <c r="O524" s="176"/>
      <c r="P524" s="176"/>
      <c r="Q524" s="176"/>
    </row>
    <row r="525" spans="1:17" ht="22.5">
      <c r="A525" s="702"/>
      <c r="B525" s="178" t="s">
        <v>370</v>
      </c>
      <c r="C525" s="59"/>
      <c r="D525" s="59"/>
      <c r="E525" s="56"/>
      <c r="F525" s="56"/>
      <c r="G525" s="56"/>
      <c r="H525" s="56"/>
      <c r="I525" s="56"/>
      <c r="J525" s="59"/>
      <c r="K525" s="59"/>
      <c r="L525" s="59"/>
      <c r="M525" s="56"/>
      <c r="N525" s="59"/>
      <c r="O525" s="59"/>
      <c r="P525" s="59"/>
      <c r="Q525" s="59"/>
    </row>
    <row r="526" spans="1:17" ht="22.5">
      <c r="A526" s="702"/>
      <c r="B526" s="178" t="s">
        <v>372</v>
      </c>
      <c r="C526" s="59"/>
      <c r="D526" s="59"/>
      <c r="E526" s="56"/>
      <c r="F526" s="56"/>
      <c r="G526" s="56"/>
      <c r="H526" s="56"/>
      <c r="I526" s="56"/>
      <c r="J526" s="59"/>
      <c r="K526" s="59"/>
      <c r="L526" s="59"/>
      <c r="M526" s="56"/>
      <c r="N526" s="59"/>
      <c r="O526" s="59"/>
      <c r="P526" s="59"/>
      <c r="Q526" s="59"/>
    </row>
    <row r="527" spans="1:17" ht="22.5">
      <c r="A527" s="702"/>
      <c r="B527" s="178" t="s">
        <v>293</v>
      </c>
      <c r="C527" s="59"/>
      <c r="D527" s="179" t="s">
        <v>294</v>
      </c>
      <c r="E527" s="56"/>
      <c r="F527" s="56"/>
      <c r="G527" s="56"/>
      <c r="H527" s="56"/>
      <c r="I527" s="56"/>
      <c r="J527" s="59"/>
      <c r="K527" s="59"/>
      <c r="L527" s="59"/>
      <c r="M527" s="56"/>
      <c r="N527" s="59"/>
      <c r="O527" s="59"/>
      <c r="P527" s="59"/>
      <c r="Q527" s="59"/>
    </row>
    <row r="528" spans="1:17" ht="11.25">
      <c r="A528" s="702"/>
      <c r="B528" s="55" t="s">
        <v>340</v>
      </c>
      <c r="C528" s="59"/>
      <c r="D528" s="59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</row>
    <row r="529" spans="1:17" ht="11.25">
      <c r="A529" s="702"/>
      <c r="B529" s="55"/>
      <c r="C529" s="59"/>
      <c r="D529" s="59"/>
      <c r="E529" s="56"/>
      <c r="F529" s="56"/>
      <c r="G529" s="56"/>
      <c r="H529" s="56"/>
      <c r="I529" s="56"/>
      <c r="J529" s="59"/>
      <c r="K529" s="59"/>
      <c r="L529" s="59"/>
      <c r="M529" s="56"/>
      <c r="N529" s="59"/>
      <c r="O529" s="59"/>
      <c r="P529" s="59"/>
      <c r="Q529" s="59"/>
    </row>
    <row r="530" spans="1:17" ht="11.25">
      <c r="A530" s="703"/>
      <c r="B530" s="63" t="s">
        <v>380</v>
      </c>
      <c r="C530" s="64"/>
      <c r="D530" s="64"/>
      <c r="E530" s="180"/>
      <c r="F530" s="180"/>
      <c r="G530" s="180"/>
      <c r="H530" s="180"/>
      <c r="I530" s="180"/>
      <c r="J530" s="64"/>
      <c r="K530" s="64"/>
      <c r="L530" s="64"/>
      <c r="M530" s="180"/>
      <c r="N530" s="64"/>
      <c r="O530" s="64"/>
      <c r="P530" s="64"/>
      <c r="Q530" s="64"/>
    </row>
  </sheetData>
  <sheetProtection/>
  <mergeCells count="110">
    <mergeCell ref="A304:B304"/>
    <mergeCell ref="A232:B232"/>
    <mergeCell ref="A251:A257"/>
    <mergeCell ref="J287:K287"/>
    <mergeCell ref="G287:H287"/>
    <mergeCell ref="G285:H285"/>
    <mergeCell ref="G286:H286"/>
    <mergeCell ref="A303:B303"/>
    <mergeCell ref="A271:A277"/>
    <mergeCell ref="G289:H289"/>
    <mergeCell ref="U232:W232"/>
    <mergeCell ref="C205:D205"/>
    <mergeCell ref="A182:A187"/>
    <mergeCell ref="A188:A194"/>
    <mergeCell ref="A209:A216"/>
    <mergeCell ref="A195:A208"/>
    <mergeCell ref="C198:D198"/>
    <mergeCell ref="C211:D211"/>
    <mergeCell ref="C232:D232"/>
    <mergeCell ref="A217:A223"/>
    <mergeCell ref="A175:A181"/>
    <mergeCell ref="A168:A174"/>
    <mergeCell ref="A104:A110"/>
    <mergeCell ref="A111:A117"/>
    <mergeCell ref="A141:A147"/>
    <mergeCell ref="A155:A160"/>
    <mergeCell ref="A133:A140"/>
    <mergeCell ref="A161:A167"/>
    <mergeCell ref="A148:A153"/>
    <mergeCell ref="A3:A8"/>
    <mergeCell ref="F4:F8"/>
    <mergeCell ref="C3:C8"/>
    <mergeCell ref="E3:E8"/>
    <mergeCell ref="D3:D8"/>
    <mergeCell ref="A11:A17"/>
    <mergeCell ref="A47:A52"/>
    <mergeCell ref="A66:A72"/>
    <mergeCell ref="A40:A46"/>
    <mergeCell ref="A18:A25"/>
    <mergeCell ref="A60:A64"/>
    <mergeCell ref="A26:A32"/>
    <mergeCell ref="A33:A39"/>
    <mergeCell ref="A53:A57"/>
    <mergeCell ref="A224:A231"/>
    <mergeCell ref="A242:A247"/>
    <mergeCell ref="A234:A240"/>
    <mergeCell ref="A261:A267"/>
    <mergeCell ref="C219:D219"/>
    <mergeCell ref="D509:D514"/>
    <mergeCell ref="C509:C514"/>
    <mergeCell ref="G288:H288"/>
    <mergeCell ref="C303:D303"/>
    <mergeCell ref="H509:Q509"/>
    <mergeCell ref="J418:K418"/>
    <mergeCell ref="G510:G514"/>
    <mergeCell ref="G416:H416"/>
    <mergeCell ref="G420:H420"/>
    <mergeCell ref="G418:H418"/>
    <mergeCell ref="C304:D304"/>
    <mergeCell ref="E509:E514"/>
    <mergeCell ref="F509:G509"/>
    <mergeCell ref="F510:F514"/>
    <mergeCell ref="G419:H419"/>
    <mergeCell ref="G415:H415"/>
    <mergeCell ref="G421:H421"/>
    <mergeCell ref="M513:M514"/>
    <mergeCell ref="H510:Q510"/>
    <mergeCell ref="G4:G8"/>
    <mergeCell ref="M512:Q512"/>
    <mergeCell ref="G290:H290"/>
    <mergeCell ref="G284:H284"/>
    <mergeCell ref="I5:Q5"/>
    <mergeCell ref="J513:L513"/>
    <mergeCell ref="G417:H417"/>
    <mergeCell ref="H511:H514"/>
    <mergeCell ref="A524:A530"/>
    <mergeCell ref="D507:I508"/>
    <mergeCell ref="C516:D516"/>
    <mergeCell ref="A517:A522"/>
    <mergeCell ref="I513:I514"/>
    <mergeCell ref="I511:Q511"/>
    <mergeCell ref="I512:L512"/>
    <mergeCell ref="A509:A514"/>
    <mergeCell ref="B509:B514"/>
    <mergeCell ref="N513:Q513"/>
    <mergeCell ref="O1:Q1"/>
    <mergeCell ref="A1:M1"/>
    <mergeCell ref="F3:G3"/>
    <mergeCell ref="B3:B8"/>
    <mergeCell ref="M6:Q6"/>
    <mergeCell ref="N7:Q7"/>
    <mergeCell ref="I7:I8"/>
    <mergeCell ref="H3:Q3"/>
    <mergeCell ref="H5:H8"/>
    <mergeCell ref="H4:Q4"/>
    <mergeCell ref="C69:D69"/>
    <mergeCell ref="I6:L6"/>
    <mergeCell ref="M7:M8"/>
    <mergeCell ref="J7:L7"/>
    <mergeCell ref="C59:D59"/>
    <mergeCell ref="C10:D10"/>
    <mergeCell ref="A97:A103"/>
    <mergeCell ref="A126:A132"/>
    <mergeCell ref="C74:D74"/>
    <mergeCell ref="C84:D84"/>
    <mergeCell ref="C83:D83"/>
    <mergeCell ref="A118:A125"/>
    <mergeCell ref="A82:A89"/>
    <mergeCell ref="A90:A96"/>
    <mergeCell ref="A73:A81"/>
  </mergeCells>
  <printOptions horizontalCentered="1"/>
  <pageMargins left="0.1968503937007874" right="0.1968503937007874" top="0.3937007874015748" bottom="0.1968503937007874" header="0.1968503937007874" footer="0.5118110236220472"/>
  <pageSetup firstPageNumber="26" useFirstPageNumber="1" horizontalDpi="600" verticalDpi="600" orientation="landscape" paperSize="9" scale="68" r:id="rId1"/>
  <headerFooter alignWithMargins="0">
    <oddHeader>&amp;R&amp;9
</oddHeader>
  </headerFooter>
  <rowBreaks count="6" manualBreakCount="6">
    <brk id="39" max="16" man="1"/>
    <brk id="81" max="16" man="1"/>
    <brk id="117" max="16" man="1"/>
    <brk id="160" max="16" man="1"/>
    <brk id="201" max="16" man="1"/>
    <brk id="307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16"/>
  <sheetViews>
    <sheetView zoomScale="90" zoomScaleNormal="90" zoomScaleSheetLayoutView="100" zoomScalePageLayoutView="0" workbookViewId="0" topLeftCell="A1">
      <selection activeCell="E94" sqref="E94"/>
    </sheetView>
  </sheetViews>
  <sheetFormatPr defaultColWidth="9.00390625" defaultRowHeight="12.75"/>
  <cols>
    <col min="1" max="1" width="4.75390625" style="289" customWidth="1"/>
    <col min="2" max="2" width="5.625" style="289" customWidth="1"/>
    <col min="3" max="3" width="6.25390625" style="289" customWidth="1"/>
    <col min="4" max="4" width="40.375" style="289" customWidth="1"/>
    <col min="5" max="6" width="12.00390625" style="289" customWidth="1"/>
    <col min="7" max="7" width="13.75390625" style="289" customWidth="1"/>
    <col min="8" max="8" width="12.375" style="289" bestFit="1" customWidth="1"/>
    <col min="9" max="9" width="9.875" style="289" customWidth="1"/>
    <col min="10" max="10" width="11.125" style="289" customWidth="1"/>
    <col min="11" max="11" width="12.375" style="289" customWidth="1"/>
    <col min="12" max="12" width="12.25390625" style="289" customWidth="1"/>
    <col min="13" max="13" width="10.25390625" style="289" customWidth="1"/>
    <col min="14" max="14" width="12.00390625" style="289" customWidth="1"/>
    <col min="15" max="16" width="11.875" style="289" customWidth="1"/>
    <col min="17" max="17" width="14.75390625" style="289" customWidth="1"/>
    <col min="18" max="16384" width="9.125" style="289" customWidth="1"/>
  </cols>
  <sheetData>
    <row r="1" spans="1:17" ht="18.75" customHeight="1">
      <c r="A1" s="762" t="s">
        <v>141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 t="s">
        <v>250</v>
      </c>
      <c r="Q1" s="762"/>
    </row>
    <row r="2" spans="1:17" ht="11.25" customHeight="1" thickBot="1">
      <c r="A2" s="763"/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402"/>
      <c r="Q2" s="403" t="s">
        <v>322</v>
      </c>
    </row>
    <row r="3" spans="1:17" ht="19.5" customHeight="1" thickTop="1">
      <c r="A3" s="764" t="s">
        <v>325</v>
      </c>
      <c r="B3" s="766" t="s">
        <v>310</v>
      </c>
      <c r="C3" s="766" t="s">
        <v>142</v>
      </c>
      <c r="D3" s="771" t="s">
        <v>143</v>
      </c>
      <c r="E3" s="771" t="s">
        <v>144</v>
      </c>
      <c r="F3" s="772" t="s">
        <v>145</v>
      </c>
      <c r="G3" s="771" t="s">
        <v>326</v>
      </c>
      <c r="H3" s="771"/>
      <c r="I3" s="771"/>
      <c r="J3" s="771"/>
      <c r="K3" s="771"/>
      <c r="L3" s="771"/>
      <c r="M3" s="771"/>
      <c r="N3" s="771"/>
      <c r="O3" s="771"/>
      <c r="P3" s="771"/>
      <c r="Q3" s="768" t="s">
        <v>146</v>
      </c>
    </row>
    <row r="4" spans="1:17" ht="19.5" customHeight="1">
      <c r="A4" s="765"/>
      <c r="B4" s="767"/>
      <c r="C4" s="767"/>
      <c r="D4" s="770"/>
      <c r="E4" s="770"/>
      <c r="F4" s="773"/>
      <c r="G4" s="770" t="s">
        <v>147</v>
      </c>
      <c r="H4" s="770" t="s">
        <v>148</v>
      </c>
      <c r="I4" s="770"/>
      <c r="J4" s="770"/>
      <c r="K4" s="770"/>
      <c r="L4" s="775">
        <v>2011</v>
      </c>
      <c r="M4" s="777"/>
      <c r="N4" s="776"/>
      <c r="O4" s="775">
        <v>2012</v>
      </c>
      <c r="P4" s="776"/>
      <c r="Q4" s="769"/>
    </row>
    <row r="5" spans="1:17" ht="29.25" customHeight="1">
      <c r="A5" s="765"/>
      <c r="B5" s="767"/>
      <c r="C5" s="767"/>
      <c r="D5" s="770"/>
      <c r="E5" s="770"/>
      <c r="F5" s="773"/>
      <c r="G5" s="770"/>
      <c r="H5" s="770" t="s">
        <v>149</v>
      </c>
      <c r="I5" s="770" t="s">
        <v>150</v>
      </c>
      <c r="J5" s="770" t="s">
        <v>151</v>
      </c>
      <c r="K5" s="770" t="s">
        <v>152</v>
      </c>
      <c r="L5" s="770" t="s">
        <v>153</v>
      </c>
      <c r="M5" s="778" t="s">
        <v>151</v>
      </c>
      <c r="N5" s="770" t="s">
        <v>152</v>
      </c>
      <c r="O5" s="770" t="s">
        <v>154</v>
      </c>
      <c r="P5" s="770" t="s">
        <v>152</v>
      </c>
      <c r="Q5" s="769"/>
    </row>
    <row r="6" spans="1:17" ht="19.5" customHeight="1">
      <c r="A6" s="765"/>
      <c r="B6" s="767"/>
      <c r="C6" s="767"/>
      <c r="D6" s="770"/>
      <c r="E6" s="770"/>
      <c r="F6" s="773"/>
      <c r="G6" s="770"/>
      <c r="H6" s="770"/>
      <c r="I6" s="770"/>
      <c r="J6" s="770"/>
      <c r="K6" s="770"/>
      <c r="L6" s="770"/>
      <c r="M6" s="773"/>
      <c r="N6" s="770"/>
      <c r="O6" s="770"/>
      <c r="P6" s="770"/>
      <c r="Q6" s="769"/>
    </row>
    <row r="7" spans="1:17" ht="19.5" customHeight="1">
      <c r="A7" s="765"/>
      <c r="B7" s="767"/>
      <c r="C7" s="767"/>
      <c r="D7" s="770"/>
      <c r="E7" s="770"/>
      <c r="F7" s="774"/>
      <c r="G7" s="770"/>
      <c r="H7" s="770"/>
      <c r="I7" s="770"/>
      <c r="J7" s="770"/>
      <c r="K7" s="770"/>
      <c r="L7" s="770"/>
      <c r="M7" s="774"/>
      <c r="N7" s="770"/>
      <c r="O7" s="770"/>
      <c r="P7" s="770"/>
      <c r="Q7" s="769"/>
    </row>
    <row r="8" spans="1:17" ht="12.75" customHeight="1" thickBot="1">
      <c r="A8" s="404">
        <v>1</v>
      </c>
      <c r="B8" s="405">
        <v>2</v>
      </c>
      <c r="C8" s="405">
        <v>3</v>
      </c>
      <c r="D8" s="405">
        <v>4</v>
      </c>
      <c r="E8" s="405">
        <v>5</v>
      </c>
      <c r="F8" s="405"/>
      <c r="G8" s="405">
        <v>6</v>
      </c>
      <c r="H8" s="405">
        <v>7</v>
      </c>
      <c r="I8" s="405">
        <v>8</v>
      </c>
      <c r="J8" s="405">
        <v>9</v>
      </c>
      <c r="K8" s="405">
        <v>10</v>
      </c>
      <c r="L8" s="405">
        <v>11</v>
      </c>
      <c r="M8" s="405"/>
      <c r="N8" s="405">
        <v>12</v>
      </c>
      <c r="O8" s="405">
        <v>13</v>
      </c>
      <c r="P8" s="405">
        <v>14</v>
      </c>
      <c r="Q8" s="406">
        <v>15</v>
      </c>
    </row>
    <row r="9" spans="1:17" ht="36" customHeight="1" thickBot="1" thickTop="1">
      <c r="A9" s="588"/>
      <c r="B9" s="589" t="s">
        <v>455</v>
      </c>
      <c r="C9" s="589" t="s">
        <v>456</v>
      </c>
      <c r="D9" s="408" t="s">
        <v>487</v>
      </c>
      <c r="E9" s="409">
        <f>G9+F9+L9+M9+N9+O9+P9</f>
        <v>939360</v>
      </c>
      <c r="F9" s="409"/>
      <c r="G9" s="410">
        <v>939360</v>
      </c>
      <c r="H9" s="411">
        <v>141984</v>
      </c>
      <c r="I9" s="409"/>
      <c r="J9" s="409">
        <v>371425</v>
      </c>
      <c r="K9" s="411">
        <v>425951</v>
      </c>
      <c r="L9" s="596"/>
      <c r="M9" s="596"/>
      <c r="N9" s="596"/>
      <c r="O9" s="596"/>
      <c r="P9" s="596"/>
      <c r="Q9" s="597"/>
    </row>
    <row r="10" spans="1:17" ht="36" customHeight="1" thickTop="1">
      <c r="A10" s="407" t="s">
        <v>317</v>
      </c>
      <c r="B10" s="590">
        <v>600</v>
      </c>
      <c r="C10" s="590">
        <v>60014</v>
      </c>
      <c r="D10" s="591" t="s">
        <v>155</v>
      </c>
      <c r="E10" s="592">
        <f aca="true" t="shared" si="0" ref="E10:E46">G10+F10+L10+M10+N10+O10+P10</f>
        <v>4894727</v>
      </c>
      <c r="F10" s="592"/>
      <c r="G10" s="593">
        <f>SUM(H10:K10)</f>
        <v>13420</v>
      </c>
      <c r="H10" s="594">
        <v>2013</v>
      </c>
      <c r="I10" s="592"/>
      <c r="J10" s="592"/>
      <c r="K10" s="594">
        <v>11407</v>
      </c>
      <c r="L10" s="592">
        <f>375+731821</f>
        <v>732196</v>
      </c>
      <c r="M10" s="592"/>
      <c r="N10" s="592">
        <f>2125+4146986</f>
        <v>4149111</v>
      </c>
      <c r="O10" s="592"/>
      <c r="P10" s="592"/>
      <c r="Q10" s="595" t="s">
        <v>156</v>
      </c>
    </row>
    <row r="11" spans="1:17" ht="36" customHeight="1">
      <c r="A11" s="412" t="s">
        <v>318</v>
      </c>
      <c r="B11" s="413">
        <v>600</v>
      </c>
      <c r="C11" s="413">
        <v>60014</v>
      </c>
      <c r="D11" s="414" t="s">
        <v>157</v>
      </c>
      <c r="E11" s="415">
        <f t="shared" si="0"/>
        <v>1050844</v>
      </c>
      <c r="F11" s="415">
        <v>18300</v>
      </c>
      <c r="G11" s="416">
        <v>1032544</v>
      </c>
      <c r="H11" s="417">
        <v>258136</v>
      </c>
      <c r="I11" s="415"/>
      <c r="J11" s="415">
        <v>774408</v>
      </c>
      <c r="K11" s="417"/>
      <c r="L11" s="415"/>
      <c r="M11" s="415"/>
      <c r="N11" s="415"/>
      <c r="O11" s="415"/>
      <c r="P11" s="415"/>
      <c r="Q11" s="418" t="s">
        <v>156</v>
      </c>
    </row>
    <row r="12" spans="1:17" ht="30.75" customHeight="1">
      <c r="A12" s="412" t="s">
        <v>319</v>
      </c>
      <c r="B12" s="413">
        <v>600</v>
      </c>
      <c r="C12" s="413">
        <v>60014</v>
      </c>
      <c r="D12" s="419" t="s">
        <v>252</v>
      </c>
      <c r="E12" s="415">
        <f t="shared" si="0"/>
        <v>3405058</v>
      </c>
      <c r="F12" s="415">
        <v>24416</v>
      </c>
      <c r="G12" s="416">
        <f>H12</f>
        <v>1220</v>
      </c>
      <c r="H12" s="415">
        <v>1220</v>
      </c>
      <c r="I12" s="415"/>
      <c r="J12" s="415"/>
      <c r="K12" s="415"/>
      <c r="L12" s="415">
        <v>864711</v>
      </c>
      <c r="M12" s="415">
        <f>1689711+825000</f>
        <v>2514711</v>
      </c>
      <c r="N12" s="415"/>
      <c r="O12" s="415"/>
      <c r="P12" s="415"/>
      <c r="Q12" s="418" t="s">
        <v>156</v>
      </c>
    </row>
    <row r="13" spans="1:17" ht="39" customHeight="1">
      <c r="A13" s="412" t="s">
        <v>309</v>
      </c>
      <c r="B13" s="413">
        <v>600</v>
      </c>
      <c r="C13" s="413">
        <v>60014</v>
      </c>
      <c r="D13" s="419" t="s">
        <v>158</v>
      </c>
      <c r="E13" s="415">
        <f t="shared" si="0"/>
        <v>410000</v>
      </c>
      <c r="F13" s="415"/>
      <c r="G13" s="416">
        <f>SUM(H13:K13)</f>
        <v>410000</v>
      </c>
      <c r="H13" s="415">
        <v>215300</v>
      </c>
      <c r="I13" s="415"/>
      <c r="J13" s="415">
        <v>194700</v>
      </c>
      <c r="K13" s="415"/>
      <c r="L13" s="415"/>
      <c r="M13" s="415"/>
      <c r="N13" s="415"/>
      <c r="O13" s="415"/>
      <c r="P13" s="415"/>
      <c r="Q13" s="418" t="s">
        <v>156</v>
      </c>
    </row>
    <row r="14" spans="1:17" ht="43.5" customHeight="1">
      <c r="A14" s="412" t="s">
        <v>320</v>
      </c>
      <c r="B14" s="413">
        <v>600</v>
      </c>
      <c r="C14" s="413">
        <v>60014</v>
      </c>
      <c r="D14" s="420" t="s">
        <v>159</v>
      </c>
      <c r="E14" s="415">
        <f t="shared" si="0"/>
        <v>609008</v>
      </c>
      <c r="F14" s="415"/>
      <c r="G14" s="416">
        <f aca="true" t="shared" si="1" ref="G14:G46">SUM(H14:K14)</f>
        <v>0</v>
      </c>
      <c r="H14" s="417"/>
      <c r="I14" s="415"/>
      <c r="J14" s="415"/>
      <c r="K14" s="417"/>
      <c r="L14" s="415"/>
      <c r="M14" s="415"/>
      <c r="N14" s="415"/>
      <c r="O14" s="415">
        <v>609008</v>
      </c>
      <c r="P14" s="415"/>
      <c r="Q14" s="418" t="s">
        <v>156</v>
      </c>
    </row>
    <row r="15" spans="1:17" ht="51" customHeight="1">
      <c r="A15" s="412" t="s">
        <v>321</v>
      </c>
      <c r="B15" s="413">
        <v>600</v>
      </c>
      <c r="C15" s="413">
        <v>60014</v>
      </c>
      <c r="D15" s="420" t="s">
        <v>160</v>
      </c>
      <c r="E15" s="415">
        <f t="shared" si="0"/>
        <v>3830000</v>
      </c>
      <c r="F15" s="415"/>
      <c r="G15" s="416">
        <f t="shared" si="1"/>
        <v>0</v>
      </c>
      <c r="H15" s="417"/>
      <c r="I15" s="415"/>
      <c r="J15" s="415"/>
      <c r="K15" s="417"/>
      <c r="L15" s="415"/>
      <c r="M15" s="415"/>
      <c r="N15" s="415"/>
      <c r="O15" s="415">
        <v>3830000</v>
      </c>
      <c r="P15" s="415"/>
      <c r="Q15" s="418" t="s">
        <v>156</v>
      </c>
    </row>
    <row r="16" spans="1:17" ht="46.5" customHeight="1">
      <c r="A16" s="412" t="s">
        <v>354</v>
      </c>
      <c r="B16" s="413">
        <v>600</v>
      </c>
      <c r="C16" s="413">
        <v>60014</v>
      </c>
      <c r="D16" s="420" t="s">
        <v>161</v>
      </c>
      <c r="E16" s="415">
        <f t="shared" si="0"/>
        <v>617161</v>
      </c>
      <c r="F16" s="415"/>
      <c r="G16" s="416">
        <f t="shared" si="1"/>
        <v>0</v>
      </c>
      <c r="H16" s="417"/>
      <c r="I16" s="415"/>
      <c r="J16" s="415"/>
      <c r="K16" s="417"/>
      <c r="L16" s="415"/>
      <c r="M16" s="415"/>
      <c r="N16" s="415"/>
      <c r="O16" s="415">
        <v>617161</v>
      </c>
      <c r="P16" s="415"/>
      <c r="Q16" s="418" t="s">
        <v>156</v>
      </c>
    </row>
    <row r="17" spans="1:17" ht="58.5" customHeight="1">
      <c r="A17" s="412" t="s">
        <v>359</v>
      </c>
      <c r="B17" s="413">
        <v>600</v>
      </c>
      <c r="C17" s="413">
        <v>60014</v>
      </c>
      <c r="D17" s="420" t="s">
        <v>162</v>
      </c>
      <c r="E17" s="415">
        <f t="shared" si="0"/>
        <v>4200000</v>
      </c>
      <c r="F17" s="415"/>
      <c r="G17" s="416">
        <f t="shared" si="1"/>
        <v>0</v>
      </c>
      <c r="H17" s="417"/>
      <c r="I17" s="415"/>
      <c r="J17" s="415"/>
      <c r="K17" s="417"/>
      <c r="L17" s="415"/>
      <c r="M17" s="415"/>
      <c r="N17" s="415"/>
      <c r="O17" s="415">
        <v>4200000</v>
      </c>
      <c r="P17" s="415"/>
      <c r="Q17" s="418" t="s">
        <v>156</v>
      </c>
    </row>
    <row r="18" spans="1:17" ht="59.25" customHeight="1">
      <c r="A18" s="412" t="s">
        <v>360</v>
      </c>
      <c r="B18" s="413">
        <v>600</v>
      </c>
      <c r="C18" s="413">
        <v>60014</v>
      </c>
      <c r="D18" s="420" t="s">
        <v>163</v>
      </c>
      <c r="E18" s="415">
        <f t="shared" si="0"/>
        <v>1820568</v>
      </c>
      <c r="F18" s="415"/>
      <c r="G18" s="416">
        <f t="shared" si="1"/>
        <v>0</v>
      </c>
      <c r="H18" s="417"/>
      <c r="I18" s="415"/>
      <c r="J18" s="415"/>
      <c r="K18" s="417"/>
      <c r="L18" s="415"/>
      <c r="M18" s="415"/>
      <c r="N18" s="415"/>
      <c r="O18" s="415">
        <v>1820568</v>
      </c>
      <c r="P18" s="415"/>
      <c r="Q18" s="418" t="s">
        <v>156</v>
      </c>
    </row>
    <row r="19" spans="1:17" ht="36" customHeight="1">
      <c r="A19" s="412" t="s">
        <v>361</v>
      </c>
      <c r="B19" s="413">
        <v>600</v>
      </c>
      <c r="C19" s="413">
        <v>60014</v>
      </c>
      <c r="D19" s="420" t="s">
        <v>164</v>
      </c>
      <c r="E19" s="415">
        <f t="shared" si="0"/>
        <v>1459000</v>
      </c>
      <c r="F19" s="415"/>
      <c r="G19" s="416">
        <f t="shared" si="1"/>
        <v>9000</v>
      </c>
      <c r="H19" s="415">
        <v>9000</v>
      </c>
      <c r="I19" s="415"/>
      <c r="J19" s="415"/>
      <c r="K19" s="417"/>
      <c r="L19" s="415">
        <v>381000</v>
      </c>
      <c r="M19" s="415">
        <v>1069000</v>
      </c>
      <c r="N19" s="415"/>
      <c r="O19" s="415"/>
      <c r="P19" s="415"/>
      <c r="Q19" s="418" t="s">
        <v>156</v>
      </c>
    </row>
    <row r="20" spans="1:17" ht="27.75" customHeight="1">
      <c r="A20" s="412" t="s">
        <v>362</v>
      </c>
      <c r="B20" s="413">
        <v>600</v>
      </c>
      <c r="C20" s="413">
        <v>60014</v>
      </c>
      <c r="D20" s="420" t="s">
        <v>165</v>
      </c>
      <c r="E20" s="415">
        <f t="shared" si="0"/>
        <v>1627300</v>
      </c>
      <c r="F20" s="415"/>
      <c r="G20" s="416">
        <f t="shared" si="1"/>
        <v>9000</v>
      </c>
      <c r="H20" s="415">
        <v>9000</v>
      </c>
      <c r="I20" s="415"/>
      <c r="J20" s="415"/>
      <c r="K20" s="417"/>
      <c r="L20" s="415">
        <v>1618300</v>
      </c>
      <c r="M20" s="415"/>
      <c r="N20" s="415"/>
      <c r="O20" s="415"/>
      <c r="P20" s="415"/>
      <c r="Q20" s="418" t="s">
        <v>156</v>
      </c>
    </row>
    <row r="21" spans="1:17" ht="38.25">
      <c r="A21" s="412" t="s">
        <v>363</v>
      </c>
      <c r="B21" s="413">
        <v>600</v>
      </c>
      <c r="C21" s="413">
        <v>60014</v>
      </c>
      <c r="D21" s="420" t="s">
        <v>226</v>
      </c>
      <c r="E21" s="415">
        <f t="shared" si="0"/>
        <v>1876860</v>
      </c>
      <c r="F21" s="415"/>
      <c r="G21" s="416">
        <f t="shared" si="1"/>
        <v>1220</v>
      </c>
      <c r="H21" s="415">
        <v>1220</v>
      </c>
      <c r="I21" s="415"/>
      <c r="J21" s="415">
        <v>0</v>
      </c>
      <c r="K21" s="417"/>
      <c r="L21" s="415">
        <v>51240</v>
      </c>
      <c r="M21" s="415"/>
      <c r="N21" s="415"/>
      <c r="O21" s="415">
        <v>1824400</v>
      </c>
      <c r="P21" s="415"/>
      <c r="Q21" s="418" t="s">
        <v>156</v>
      </c>
    </row>
    <row r="22" spans="1:17" ht="56.25" customHeight="1">
      <c r="A22" s="412" t="s">
        <v>166</v>
      </c>
      <c r="B22" s="413">
        <v>600</v>
      </c>
      <c r="C22" s="413">
        <v>60014</v>
      </c>
      <c r="D22" s="420" t="s">
        <v>168</v>
      </c>
      <c r="E22" s="415">
        <f t="shared" si="0"/>
        <v>763259</v>
      </c>
      <c r="F22" s="415"/>
      <c r="G22" s="416">
        <f t="shared" si="1"/>
        <v>234959</v>
      </c>
      <c r="H22" s="415">
        <f>264150-29191</f>
        <v>234959</v>
      </c>
      <c r="I22" s="415"/>
      <c r="J22" s="415">
        <v>0</v>
      </c>
      <c r="K22" s="417"/>
      <c r="L22" s="415">
        <v>264150</v>
      </c>
      <c r="M22" s="415">
        <v>264150</v>
      </c>
      <c r="N22" s="415"/>
      <c r="O22" s="415"/>
      <c r="P22" s="415"/>
      <c r="Q22" s="418" t="s">
        <v>156</v>
      </c>
    </row>
    <row r="23" spans="1:17" ht="52.5" customHeight="1">
      <c r="A23" s="412" t="s">
        <v>167</v>
      </c>
      <c r="B23" s="413">
        <v>600</v>
      </c>
      <c r="C23" s="413">
        <v>60014</v>
      </c>
      <c r="D23" s="421" t="s">
        <v>170</v>
      </c>
      <c r="E23" s="415">
        <f t="shared" si="0"/>
        <v>173740</v>
      </c>
      <c r="F23" s="415"/>
      <c r="G23" s="416">
        <f t="shared" si="1"/>
        <v>8540</v>
      </c>
      <c r="H23" s="415">
        <v>8540</v>
      </c>
      <c r="I23" s="415"/>
      <c r="J23" s="415">
        <v>0</v>
      </c>
      <c r="K23" s="417"/>
      <c r="L23" s="415">
        <v>82600</v>
      </c>
      <c r="M23" s="415">
        <v>82600</v>
      </c>
      <c r="N23" s="415"/>
      <c r="O23" s="415"/>
      <c r="P23" s="415"/>
      <c r="Q23" s="418" t="s">
        <v>156</v>
      </c>
    </row>
    <row r="24" spans="1:17" ht="52.5" customHeight="1">
      <c r="A24" s="412" t="s">
        <v>169</v>
      </c>
      <c r="B24" s="413">
        <v>600</v>
      </c>
      <c r="C24" s="413">
        <v>60014</v>
      </c>
      <c r="D24" s="420" t="s">
        <v>172</v>
      </c>
      <c r="E24" s="415">
        <f t="shared" si="0"/>
        <v>65440</v>
      </c>
      <c r="F24" s="415"/>
      <c r="G24" s="416">
        <f t="shared" si="1"/>
        <v>16120</v>
      </c>
      <c r="H24" s="415">
        <f>24660-8540</f>
        <v>16120</v>
      </c>
      <c r="I24" s="415"/>
      <c r="J24" s="415">
        <v>0</v>
      </c>
      <c r="K24" s="417"/>
      <c r="L24" s="415">
        <v>24660</v>
      </c>
      <c r="M24" s="415">
        <v>24660</v>
      </c>
      <c r="N24" s="415"/>
      <c r="O24" s="415"/>
      <c r="P24" s="415"/>
      <c r="Q24" s="418" t="s">
        <v>156</v>
      </c>
    </row>
    <row r="25" spans="1:17" ht="51.75" customHeight="1">
      <c r="A25" s="412" t="s">
        <v>171</v>
      </c>
      <c r="B25" s="413">
        <v>600</v>
      </c>
      <c r="C25" s="413">
        <v>60014</v>
      </c>
      <c r="D25" s="420" t="s">
        <v>174</v>
      </c>
      <c r="E25" s="415">
        <f t="shared" si="0"/>
        <v>47189</v>
      </c>
      <c r="F25" s="415"/>
      <c r="G25" s="416">
        <f t="shared" si="1"/>
        <v>47189</v>
      </c>
      <c r="H25" s="415">
        <v>47189</v>
      </c>
      <c r="I25" s="415"/>
      <c r="J25" s="415">
        <v>0</v>
      </c>
      <c r="K25" s="417"/>
      <c r="L25" s="415"/>
      <c r="M25" s="415"/>
      <c r="N25" s="415"/>
      <c r="O25" s="415"/>
      <c r="P25" s="415"/>
      <c r="Q25" s="418" t="s">
        <v>156</v>
      </c>
    </row>
    <row r="26" spans="1:17" ht="59.25" customHeight="1">
      <c r="A26" s="412" t="s">
        <v>173</v>
      </c>
      <c r="B26" s="413">
        <v>600</v>
      </c>
      <c r="C26" s="413">
        <v>60014</v>
      </c>
      <c r="D26" s="419" t="s">
        <v>222</v>
      </c>
      <c r="E26" s="415">
        <f t="shared" si="0"/>
        <v>216077</v>
      </c>
      <c r="F26" s="415">
        <v>0</v>
      </c>
      <c r="G26" s="416">
        <f t="shared" si="1"/>
        <v>216077</v>
      </c>
      <c r="H26" s="415">
        <f>87000+22077</f>
        <v>109077</v>
      </c>
      <c r="I26" s="415"/>
      <c r="J26" s="415">
        <f>20000+87000</f>
        <v>107000</v>
      </c>
      <c r="K26" s="415"/>
      <c r="L26" s="415"/>
      <c r="M26" s="415"/>
      <c r="N26" s="415"/>
      <c r="O26" s="415"/>
      <c r="P26" s="415"/>
      <c r="Q26" s="418" t="s">
        <v>156</v>
      </c>
    </row>
    <row r="27" spans="1:17" ht="47.25" customHeight="1">
      <c r="A27" s="412" t="s">
        <v>175</v>
      </c>
      <c r="B27" s="413">
        <v>600</v>
      </c>
      <c r="C27" s="413">
        <v>60014</v>
      </c>
      <c r="D27" s="419" t="s">
        <v>253</v>
      </c>
      <c r="E27" s="415">
        <f t="shared" si="0"/>
        <v>710520</v>
      </c>
      <c r="F27" s="415"/>
      <c r="G27" s="416">
        <f t="shared" si="1"/>
        <v>3660</v>
      </c>
      <c r="H27" s="415">
        <v>3660</v>
      </c>
      <c r="I27" s="415"/>
      <c r="J27" s="415"/>
      <c r="K27" s="415"/>
      <c r="L27" s="415">
        <v>228431</v>
      </c>
      <c r="M27" s="415">
        <f>125000+353429</f>
        <v>478429</v>
      </c>
      <c r="N27" s="415"/>
      <c r="O27" s="415"/>
      <c r="P27" s="415"/>
      <c r="Q27" s="418" t="s">
        <v>156</v>
      </c>
    </row>
    <row r="28" spans="1:17" ht="38.25">
      <c r="A28" s="412" t="s">
        <v>176</v>
      </c>
      <c r="B28" s="413">
        <v>600</v>
      </c>
      <c r="C28" s="413">
        <v>60014</v>
      </c>
      <c r="D28" s="419" t="s">
        <v>453</v>
      </c>
      <c r="E28" s="415">
        <f t="shared" si="0"/>
        <v>121201</v>
      </c>
      <c r="F28" s="415">
        <v>0</v>
      </c>
      <c r="G28" s="416">
        <f t="shared" si="1"/>
        <v>121201</v>
      </c>
      <c r="H28" s="415">
        <v>101201</v>
      </c>
      <c r="I28" s="415"/>
      <c r="J28" s="415">
        <v>20000</v>
      </c>
      <c r="K28" s="415"/>
      <c r="L28" s="415"/>
      <c r="M28" s="415"/>
      <c r="N28" s="415"/>
      <c r="O28" s="415"/>
      <c r="P28" s="415"/>
      <c r="Q28" s="418" t="s">
        <v>156</v>
      </c>
    </row>
    <row r="29" spans="1:17" ht="24" customHeight="1">
      <c r="A29" s="412" t="s">
        <v>178</v>
      </c>
      <c r="B29" s="413">
        <v>750</v>
      </c>
      <c r="C29" s="413">
        <v>75020</v>
      </c>
      <c r="D29" s="422" t="s">
        <v>41</v>
      </c>
      <c r="E29" s="415">
        <f t="shared" si="0"/>
        <v>49500</v>
      </c>
      <c r="F29" s="415"/>
      <c r="G29" s="416">
        <f t="shared" si="1"/>
        <v>0</v>
      </c>
      <c r="H29" s="415">
        <f>15000-15000</f>
        <v>0</v>
      </c>
      <c r="I29" s="415"/>
      <c r="J29" s="415"/>
      <c r="K29" s="415"/>
      <c r="L29" s="415">
        <v>42500</v>
      </c>
      <c r="M29" s="415"/>
      <c r="N29" s="415"/>
      <c r="O29" s="415">
        <v>7000</v>
      </c>
      <c r="P29" s="415"/>
      <c r="Q29" s="418" t="s">
        <v>156</v>
      </c>
    </row>
    <row r="30" spans="1:17" ht="44.25" customHeight="1">
      <c r="A30" s="412" t="s">
        <v>180</v>
      </c>
      <c r="B30" s="413">
        <v>754</v>
      </c>
      <c r="C30" s="413">
        <v>75411</v>
      </c>
      <c r="D30" s="420" t="s">
        <v>177</v>
      </c>
      <c r="E30" s="415">
        <f t="shared" si="0"/>
        <v>1893809</v>
      </c>
      <c r="F30" s="415">
        <v>602500</v>
      </c>
      <c r="G30" s="416">
        <f t="shared" si="1"/>
        <v>1291309</v>
      </c>
      <c r="H30" s="415">
        <v>193696</v>
      </c>
      <c r="I30" s="415"/>
      <c r="J30" s="415"/>
      <c r="K30" s="415">
        <v>1097613</v>
      </c>
      <c r="L30" s="417"/>
      <c r="M30" s="417"/>
      <c r="N30" s="417"/>
      <c r="O30" s="415"/>
      <c r="P30" s="415"/>
      <c r="Q30" s="418" t="s">
        <v>156</v>
      </c>
    </row>
    <row r="31" spans="1:17" ht="43.5" customHeight="1">
      <c r="A31" s="412" t="s">
        <v>182</v>
      </c>
      <c r="B31" s="413">
        <v>754</v>
      </c>
      <c r="C31" s="413">
        <v>75411</v>
      </c>
      <c r="D31" s="420" t="s">
        <v>179</v>
      </c>
      <c r="E31" s="415">
        <f t="shared" si="0"/>
        <v>2106191</v>
      </c>
      <c r="F31" s="415"/>
      <c r="G31" s="416">
        <f t="shared" si="1"/>
        <v>2106191</v>
      </c>
      <c r="H31" s="415">
        <v>315929</v>
      </c>
      <c r="I31" s="415"/>
      <c r="J31" s="415"/>
      <c r="K31" s="415">
        <v>1790262</v>
      </c>
      <c r="L31" s="417"/>
      <c r="M31" s="417"/>
      <c r="N31" s="417"/>
      <c r="O31" s="415"/>
      <c r="P31" s="415"/>
      <c r="Q31" s="418" t="s">
        <v>156</v>
      </c>
    </row>
    <row r="32" spans="1:17" ht="26.25" customHeight="1">
      <c r="A32" s="444" t="s">
        <v>183</v>
      </c>
      <c r="B32" s="445">
        <v>754</v>
      </c>
      <c r="C32" s="445">
        <v>75411</v>
      </c>
      <c r="D32" s="446" t="s">
        <v>181</v>
      </c>
      <c r="E32" s="447">
        <f>G32+F32+L32+M32+N32+O32+P32</f>
        <v>1383100</v>
      </c>
      <c r="F32" s="447"/>
      <c r="G32" s="448">
        <f t="shared" si="1"/>
        <v>13100</v>
      </c>
      <c r="H32" s="447">
        <v>1965</v>
      </c>
      <c r="I32" s="447"/>
      <c r="J32" s="447"/>
      <c r="K32" s="447">
        <v>11135</v>
      </c>
      <c r="L32" s="449">
        <v>205500</v>
      </c>
      <c r="M32" s="449"/>
      <c r="N32" s="449">
        <v>1164500</v>
      </c>
      <c r="O32" s="447"/>
      <c r="P32" s="447"/>
      <c r="Q32" s="450" t="s">
        <v>156</v>
      </c>
    </row>
    <row r="33" spans="1:17" ht="30" customHeight="1">
      <c r="A33" s="412" t="s">
        <v>184</v>
      </c>
      <c r="B33" s="413">
        <v>801</v>
      </c>
      <c r="C33" s="413">
        <v>80120</v>
      </c>
      <c r="D33" s="420" t="s">
        <v>236</v>
      </c>
      <c r="E33" s="415">
        <f t="shared" si="0"/>
        <v>845750</v>
      </c>
      <c r="F33" s="415"/>
      <c r="G33" s="416">
        <f t="shared" si="1"/>
        <v>45750</v>
      </c>
      <c r="H33" s="417">
        <v>45750</v>
      </c>
      <c r="I33" s="415"/>
      <c r="J33" s="415"/>
      <c r="K33" s="417"/>
      <c r="L33" s="415">
        <v>800000</v>
      </c>
      <c r="M33" s="415"/>
      <c r="N33" s="415"/>
      <c r="O33" s="415"/>
      <c r="P33" s="415"/>
      <c r="Q33" s="418" t="s">
        <v>156</v>
      </c>
    </row>
    <row r="34" spans="1:17" ht="35.25" customHeight="1">
      <c r="A34" s="412" t="s">
        <v>186</v>
      </c>
      <c r="B34" s="413">
        <v>801</v>
      </c>
      <c r="C34" s="413">
        <v>80130</v>
      </c>
      <c r="D34" s="420" t="s">
        <v>237</v>
      </c>
      <c r="E34" s="415">
        <f t="shared" si="0"/>
        <v>5107827.15</v>
      </c>
      <c r="F34" s="415">
        <f>16692.83+7523.32</f>
        <v>24216.15</v>
      </c>
      <c r="G34" s="416">
        <f t="shared" si="1"/>
        <v>83611</v>
      </c>
      <c r="H34" s="415">
        <f>3611+80000</f>
        <v>83611</v>
      </c>
      <c r="I34" s="415"/>
      <c r="J34" s="415">
        <v>0</v>
      </c>
      <c r="K34" s="415"/>
      <c r="L34" s="415">
        <v>500000</v>
      </c>
      <c r="M34" s="415"/>
      <c r="N34" s="415"/>
      <c r="O34" s="415">
        <v>4500000</v>
      </c>
      <c r="P34" s="415"/>
      <c r="Q34" s="418" t="s">
        <v>156</v>
      </c>
    </row>
    <row r="35" spans="1:17" ht="38.25" customHeight="1">
      <c r="A35" s="412" t="s">
        <v>187</v>
      </c>
      <c r="B35" s="413">
        <v>801</v>
      </c>
      <c r="C35" s="413">
        <v>80130</v>
      </c>
      <c r="D35" s="422" t="s">
        <v>185</v>
      </c>
      <c r="E35" s="415">
        <f t="shared" si="0"/>
        <v>2550940</v>
      </c>
      <c r="F35" s="415"/>
      <c r="G35" s="416">
        <f t="shared" si="1"/>
        <v>51540</v>
      </c>
      <c r="H35" s="415">
        <v>51540</v>
      </c>
      <c r="I35" s="415"/>
      <c r="J35" s="415"/>
      <c r="K35" s="415"/>
      <c r="L35" s="415">
        <v>1824400</v>
      </c>
      <c r="M35" s="415"/>
      <c r="N35" s="415">
        <v>675000</v>
      </c>
      <c r="O35" s="415"/>
      <c r="P35" s="415"/>
      <c r="Q35" s="418" t="s">
        <v>156</v>
      </c>
    </row>
    <row r="36" spans="1:17" ht="39.75" customHeight="1">
      <c r="A36" s="412" t="s">
        <v>189</v>
      </c>
      <c r="B36" s="413">
        <v>801</v>
      </c>
      <c r="C36" s="413">
        <v>80130</v>
      </c>
      <c r="D36" s="420" t="s">
        <v>68</v>
      </c>
      <c r="E36" s="415">
        <f t="shared" si="0"/>
        <v>184500</v>
      </c>
      <c r="F36" s="415"/>
      <c r="G36" s="416">
        <f t="shared" si="1"/>
        <v>0</v>
      </c>
      <c r="H36" s="417"/>
      <c r="I36" s="415"/>
      <c r="J36" s="415"/>
      <c r="K36" s="417"/>
      <c r="L36" s="415">
        <v>46250</v>
      </c>
      <c r="M36" s="415"/>
      <c r="N36" s="415">
        <v>138250</v>
      </c>
      <c r="O36" s="415"/>
      <c r="P36" s="415"/>
      <c r="Q36" s="418" t="s">
        <v>156</v>
      </c>
    </row>
    <row r="37" spans="1:17" ht="33.75" customHeight="1">
      <c r="A37" s="412" t="s">
        <v>191</v>
      </c>
      <c r="B37" s="413">
        <v>801</v>
      </c>
      <c r="C37" s="413">
        <v>80130</v>
      </c>
      <c r="D37" s="420" t="s">
        <v>188</v>
      </c>
      <c r="E37" s="415">
        <f t="shared" si="0"/>
        <v>962000</v>
      </c>
      <c r="F37" s="415">
        <v>100000</v>
      </c>
      <c r="G37" s="416">
        <f t="shared" si="1"/>
        <v>50000</v>
      </c>
      <c r="H37" s="417">
        <v>50000</v>
      </c>
      <c r="I37" s="415"/>
      <c r="J37" s="415"/>
      <c r="K37" s="417"/>
      <c r="L37" s="415">
        <v>812000</v>
      </c>
      <c r="M37" s="415"/>
      <c r="N37" s="415"/>
      <c r="O37" s="415"/>
      <c r="P37" s="415"/>
      <c r="Q37" s="418" t="s">
        <v>156</v>
      </c>
    </row>
    <row r="38" spans="1:17" ht="28.5" customHeight="1">
      <c r="A38" s="412" t="s">
        <v>193</v>
      </c>
      <c r="B38" s="413">
        <v>801</v>
      </c>
      <c r="C38" s="413">
        <v>80130</v>
      </c>
      <c r="D38" s="420" t="s">
        <v>190</v>
      </c>
      <c r="E38" s="415">
        <f t="shared" si="0"/>
        <v>168374</v>
      </c>
      <c r="F38" s="415"/>
      <c r="G38" s="416">
        <f t="shared" si="1"/>
        <v>168374</v>
      </c>
      <c r="H38" s="417">
        <f>150000+13874+4500</f>
        <v>168374</v>
      </c>
      <c r="I38" s="415"/>
      <c r="J38" s="415"/>
      <c r="K38" s="417"/>
      <c r="L38" s="415"/>
      <c r="M38" s="415"/>
      <c r="N38" s="415"/>
      <c r="O38" s="415"/>
      <c r="P38" s="415"/>
      <c r="Q38" s="418" t="s">
        <v>156</v>
      </c>
    </row>
    <row r="39" spans="1:17" ht="45.75" customHeight="1">
      <c r="A39" s="412" t="s">
        <v>195</v>
      </c>
      <c r="B39" s="413">
        <v>801</v>
      </c>
      <c r="C39" s="413">
        <v>80130</v>
      </c>
      <c r="D39" s="420" t="s">
        <v>192</v>
      </c>
      <c r="E39" s="415">
        <f t="shared" si="0"/>
        <v>584602</v>
      </c>
      <c r="F39" s="415"/>
      <c r="G39" s="416">
        <f t="shared" si="1"/>
        <v>584602</v>
      </c>
      <c r="H39" s="417">
        <v>504602</v>
      </c>
      <c r="I39" s="415"/>
      <c r="J39" s="415">
        <v>80000</v>
      </c>
      <c r="K39" s="417"/>
      <c r="L39" s="415"/>
      <c r="M39" s="415"/>
      <c r="N39" s="415"/>
      <c r="O39" s="415"/>
      <c r="P39" s="415"/>
      <c r="Q39" s="418" t="s">
        <v>156</v>
      </c>
    </row>
    <row r="40" spans="1:17" ht="45.75" customHeight="1">
      <c r="A40" s="438" t="s">
        <v>196</v>
      </c>
      <c r="B40" s="439">
        <v>851</v>
      </c>
      <c r="C40" s="439">
        <v>85111</v>
      </c>
      <c r="D40" s="440" t="s">
        <v>194</v>
      </c>
      <c r="E40" s="441">
        <f t="shared" si="0"/>
        <v>2057458</v>
      </c>
      <c r="F40" s="441">
        <v>13963</v>
      </c>
      <c r="G40" s="442">
        <f t="shared" si="1"/>
        <v>2043495</v>
      </c>
      <c r="H40" s="443">
        <f>2181000-137505</f>
        <v>2043495</v>
      </c>
      <c r="I40" s="415"/>
      <c r="J40" s="415"/>
      <c r="K40" s="417"/>
      <c r="L40" s="415"/>
      <c r="M40" s="415"/>
      <c r="N40" s="415"/>
      <c r="O40" s="415"/>
      <c r="P40" s="415"/>
      <c r="Q40" s="418" t="s">
        <v>156</v>
      </c>
    </row>
    <row r="41" spans="1:17" ht="47.25" customHeight="1">
      <c r="A41" s="438" t="s">
        <v>198</v>
      </c>
      <c r="B41" s="439">
        <v>851</v>
      </c>
      <c r="C41" s="439">
        <v>85111</v>
      </c>
      <c r="D41" s="440" t="s">
        <v>279</v>
      </c>
      <c r="E41" s="441">
        <f t="shared" si="0"/>
        <v>179700</v>
      </c>
      <c r="F41" s="441"/>
      <c r="G41" s="442">
        <f t="shared" si="1"/>
        <v>179700</v>
      </c>
      <c r="H41" s="443">
        <f>224000-44300</f>
        <v>179700</v>
      </c>
      <c r="I41" s="415"/>
      <c r="J41" s="415"/>
      <c r="K41" s="417"/>
      <c r="L41" s="415"/>
      <c r="M41" s="415"/>
      <c r="N41" s="415"/>
      <c r="O41" s="415"/>
      <c r="P41" s="415"/>
      <c r="Q41" s="418" t="s">
        <v>156</v>
      </c>
    </row>
    <row r="42" spans="1:17" ht="54" customHeight="1">
      <c r="A42" s="412" t="s">
        <v>200</v>
      </c>
      <c r="B42" s="413">
        <v>853</v>
      </c>
      <c r="C42" s="413">
        <v>85321</v>
      </c>
      <c r="D42" s="422" t="s">
        <v>227</v>
      </c>
      <c r="E42" s="415">
        <f t="shared" si="0"/>
        <v>346817</v>
      </c>
      <c r="F42" s="415"/>
      <c r="G42" s="416">
        <f t="shared" si="1"/>
        <v>346817</v>
      </c>
      <c r="H42" s="415">
        <v>346817</v>
      </c>
      <c r="I42" s="415"/>
      <c r="J42" s="415"/>
      <c r="K42" s="415"/>
      <c r="L42" s="415"/>
      <c r="M42" s="415"/>
      <c r="N42" s="415"/>
      <c r="O42" s="415"/>
      <c r="P42" s="415"/>
      <c r="Q42" s="418" t="s">
        <v>156</v>
      </c>
    </row>
    <row r="43" spans="1:17" ht="53.25" customHeight="1">
      <c r="A43" s="412" t="s">
        <v>202</v>
      </c>
      <c r="B43" s="413">
        <v>852</v>
      </c>
      <c r="C43" s="413">
        <v>85295</v>
      </c>
      <c r="D43" s="420" t="s">
        <v>197</v>
      </c>
      <c r="E43" s="415">
        <f t="shared" si="0"/>
        <v>300000</v>
      </c>
      <c r="F43" s="415"/>
      <c r="G43" s="416">
        <f t="shared" si="1"/>
        <v>0</v>
      </c>
      <c r="H43" s="417"/>
      <c r="I43" s="415"/>
      <c r="J43" s="415"/>
      <c r="K43" s="417"/>
      <c r="L43" s="415"/>
      <c r="M43" s="415"/>
      <c r="N43" s="415"/>
      <c r="O43" s="415">
        <v>300000</v>
      </c>
      <c r="P43" s="415"/>
      <c r="Q43" s="418" t="s">
        <v>156</v>
      </c>
    </row>
    <row r="44" spans="1:17" ht="27" customHeight="1">
      <c r="A44" s="412" t="s">
        <v>223</v>
      </c>
      <c r="B44" s="413">
        <v>854</v>
      </c>
      <c r="C44" s="413">
        <v>85403</v>
      </c>
      <c r="D44" s="420" t="s">
        <v>199</v>
      </c>
      <c r="E44" s="415">
        <f t="shared" si="0"/>
        <v>1415232</v>
      </c>
      <c r="F44" s="415">
        <v>23912</v>
      </c>
      <c r="G44" s="416">
        <f t="shared" si="1"/>
        <v>1391320</v>
      </c>
      <c r="H44" s="417">
        <v>1341320</v>
      </c>
      <c r="I44" s="415"/>
      <c r="J44" s="415">
        <v>50000</v>
      </c>
      <c r="K44" s="417"/>
      <c r="L44" s="415"/>
      <c r="M44" s="415"/>
      <c r="N44" s="415"/>
      <c r="O44" s="415"/>
      <c r="P44" s="415"/>
      <c r="Q44" s="418" t="s">
        <v>156</v>
      </c>
    </row>
    <row r="45" spans="1:17" ht="33.75" customHeight="1">
      <c r="A45" s="412" t="s">
        <v>282</v>
      </c>
      <c r="B45" s="423">
        <v>854</v>
      </c>
      <c r="C45" s="423">
        <v>85406</v>
      </c>
      <c r="D45" s="424" t="s">
        <v>201</v>
      </c>
      <c r="E45" s="415">
        <f t="shared" si="0"/>
        <v>403251</v>
      </c>
      <c r="F45" s="425"/>
      <c r="G45" s="416">
        <f t="shared" si="1"/>
        <v>403251</v>
      </c>
      <c r="H45" s="426">
        <f>6100+397151</f>
        <v>403251</v>
      </c>
      <c r="I45" s="425"/>
      <c r="J45" s="425"/>
      <c r="K45" s="426"/>
      <c r="L45" s="425"/>
      <c r="M45" s="425"/>
      <c r="N45" s="425"/>
      <c r="O45" s="425"/>
      <c r="P45" s="425"/>
      <c r="Q45" s="418" t="s">
        <v>156</v>
      </c>
    </row>
    <row r="46" spans="1:17" ht="48" customHeight="1" thickBot="1">
      <c r="A46" s="427" t="s">
        <v>69</v>
      </c>
      <c r="B46" s="423">
        <v>854</v>
      </c>
      <c r="C46" s="423">
        <v>85403</v>
      </c>
      <c r="D46" s="428" t="s">
        <v>203</v>
      </c>
      <c r="E46" s="429">
        <f t="shared" si="0"/>
        <v>200000</v>
      </c>
      <c r="F46" s="425"/>
      <c r="G46" s="416">
        <f t="shared" si="1"/>
        <v>0</v>
      </c>
      <c r="H46" s="425"/>
      <c r="I46" s="425"/>
      <c r="J46" s="425"/>
      <c r="K46" s="425"/>
      <c r="L46" s="425">
        <v>50000</v>
      </c>
      <c r="M46" s="425"/>
      <c r="N46" s="425">
        <v>150000</v>
      </c>
      <c r="O46" s="425"/>
      <c r="P46" s="425"/>
      <c r="Q46" s="418" t="s">
        <v>156</v>
      </c>
    </row>
    <row r="47" spans="1:17" ht="33" customHeight="1" thickBot="1" thickTop="1">
      <c r="A47" s="779" t="s">
        <v>314</v>
      </c>
      <c r="B47" s="780"/>
      <c r="C47" s="780"/>
      <c r="D47" s="781"/>
      <c r="E47" s="430">
        <f>SUM(E9:E46)</f>
        <v>49576363.15</v>
      </c>
      <c r="F47" s="430">
        <f aca="true" t="shared" si="2" ref="F47:Q47">SUM(F9:F46)</f>
        <v>807307.15</v>
      </c>
      <c r="G47" s="430">
        <f>SUM(G9:G46)</f>
        <v>11822570</v>
      </c>
      <c r="H47" s="430">
        <f t="shared" si="2"/>
        <v>6888669</v>
      </c>
      <c r="I47" s="430">
        <f t="shared" si="2"/>
        <v>0</v>
      </c>
      <c r="J47" s="430">
        <f t="shared" si="2"/>
        <v>1597533</v>
      </c>
      <c r="K47" s="430">
        <f t="shared" si="2"/>
        <v>3336368</v>
      </c>
      <c r="L47" s="430">
        <f t="shared" si="2"/>
        <v>8527938</v>
      </c>
      <c r="M47" s="430">
        <f t="shared" si="2"/>
        <v>4433550</v>
      </c>
      <c r="N47" s="430">
        <f t="shared" si="2"/>
        <v>6276861</v>
      </c>
      <c r="O47" s="430">
        <f t="shared" si="2"/>
        <v>17708137</v>
      </c>
      <c r="P47" s="430">
        <f t="shared" si="2"/>
        <v>0</v>
      </c>
      <c r="Q47" s="430">
        <f t="shared" si="2"/>
        <v>0</v>
      </c>
    </row>
    <row r="48" spans="1:17" ht="33" customHeight="1" thickTop="1">
      <c r="A48" s="385"/>
      <c r="B48" s="385"/>
      <c r="C48" s="385"/>
      <c r="D48" s="386"/>
      <c r="E48" s="387"/>
      <c r="F48" s="385"/>
      <c r="G48" s="387"/>
      <c r="H48" s="385"/>
      <c r="I48" s="385"/>
      <c r="J48" s="385"/>
      <c r="K48" s="385"/>
      <c r="L48" s="385"/>
      <c r="M48" s="385"/>
      <c r="N48" s="385"/>
      <c r="O48" s="385"/>
      <c r="P48" s="385"/>
      <c r="Q48" s="385"/>
    </row>
    <row r="49" spans="1:17" ht="33" customHeight="1">
      <c r="A49" s="385"/>
      <c r="B49" s="385"/>
      <c r="C49" s="385"/>
      <c r="D49" s="386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5"/>
      <c r="Q49" s="385"/>
    </row>
    <row r="50" spans="1:17" ht="33" customHeight="1">
      <c r="A50" s="385"/>
      <c r="B50" s="385"/>
      <c r="C50" s="385"/>
      <c r="D50" s="388" t="s">
        <v>39</v>
      </c>
      <c r="E50" s="389">
        <v>16495219</v>
      </c>
      <c r="F50" s="385"/>
      <c r="G50" s="385"/>
      <c r="H50" s="385"/>
      <c r="I50" s="385"/>
      <c r="J50" s="385" t="s">
        <v>3</v>
      </c>
      <c r="K50" s="385"/>
      <c r="L50" s="385"/>
      <c r="M50" s="385"/>
      <c r="N50" s="385"/>
      <c r="O50" s="385"/>
      <c r="P50" s="385"/>
      <c r="Q50" s="385"/>
    </row>
    <row r="51" spans="1:17" ht="33" customHeight="1">
      <c r="A51" s="385"/>
      <c r="B51" s="385"/>
      <c r="C51" s="385"/>
      <c r="D51" s="388" t="s">
        <v>204</v>
      </c>
      <c r="E51" s="389">
        <f>SUM(E52:E84)</f>
        <v>4672649</v>
      </c>
      <c r="F51" s="385"/>
      <c r="G51" s="385" t="s">
        <v>4</v>
      </c>
      <c r="H51" s="385"/>
      <c r="I51" s="385"/>
      <c r="J51" s="385"/>
      <c r="K51" s="385"/>
      <c r="L51" s="385"/>
      <c r="M51" s="385"/>
      <c r="N51" s="385"/>
      <c r="O51" s="385"/>
      <c r="P51" s="385"/>
      <c r="Q51" s="385"/>
    </row>
    <row r="52" spans="1:17" ht="40.5" customHeight="1">
      <c r="A52" s="385"/>
      <c r="B52" s="390">
        <v>60014</v>
      </c>
      <c r="C52" s="390">
        <v>6060</v>
      </c>
      <c r="D52" s="391" t="s">
        <v>205</v>
      </c>
      <c r="E52" s="392">
        <v>34000</v>
      </c>
      <c r="F52" s="392"/>
      <c r="G52" s="392"/>
      <c r="H52" s="385" t="s">
        <v>1</v>
      </c>
      <c r="I52" s="385"/>
      <c r="J52" s="385"/>
      <c r="K52" s="385"/>
      <c r="L52" s="385"/>
      <c r="M52" s="385"/>
      <c r="N52" s="385"/>
      <c r="O52" s="385"/>
      <c r="P52" s="385"/>
      <c r="Q52" s="385"/>
    </row>
    <row r="53" spans="1:17" ht="15">
      <c r="A53" s="393"/>
      <c r="B53" s="390">
        <v>60014</v>
      </c>
      <c r="C53" s="390">
        <v>6060</v>
      </c>
      <c r="D53" s="391" t="s">
        <v>18</v>
      </c>
      <c r="E53" s="392">
        <f>63878+180000</f>
        <v>243878</v>
      </c>
      <c r="F53" s="392"/>
      <c r="G53" s="392">
        <f>E54+E55+E56+G11+G12+G13+G19+G20+G21+G22+G23+G24+G25+G26+G27+G28+E60</f>
        <v>2196232</v>
      </c>
      <c r="H53" s="392">
        <v>2250353</v>
      </c>
      <c r="I53" s="392">
        <f>G53-H53</f>
        <v>-54121</v>
      </c>
      <c r="J53" s="385"/>
      <c r="K53" s="394"/>
      <c r="L53" s="394"/>
      <c r="M53" s="394"/>
      <c r="N53" s="394"/>
      <c r="O53" s="394"/>
      <c r="P53" s="394"/>
      <c r="Q53" s="395"/>
    </row>
    <row r="54" spans="1:17" ht="15">
      <c r="A54" s="385"/>
      <c r="B54" s="390">
        <v>60014</v>
      </c>
      <c r="C54" s="390">
        <v>6050</v>
      </c>
      <c r="D54" s="391" t="s">
        <v>206</v>
      </c>
      <c r="E54" s="392">
        <f>85000-53220-17240+8000+14646-1980-610-1220-33-3660-2881</f>
        <v>26802</v>
      </c>
      <c r="F54" s="392"/>
      <c r="G54" s="392"/>
      <c r="H54" s="392"/>
      <c r="I54" s="385"/>
      <c r="J54" s="392"/>
      <c r="K54" s="385"/>
      <c r="L54" s="385"/>
      <c r="M54" s="385"/>
      <c r="N54" s="385"/>
      <c r="O54" s="385"/>
      <c r="P54" s="385"/>
      <c r="Q54" s="385"/>
    </row>
    <row r="55" spans="1:17" ht="12.75">
      <c r="A55" s="385"/>
      <c r="B55" s="390">
        <v>60014</v>
      </c>
      <c r="C55" s="390">
        <v>6050</v>
      </c>
      <c r="D55" s="396" t="s">
        <v>285</v>
      </c>
      <c r="E55" s="392">
        <v>20000</v>
      </c>
      <c r="F55" s="392"/>
      <c r="G55" s="392"/>
      <c r="H55" s="392"/>
      <c r="I55" s="385"/>
      <c r="J55" s="385"/>
      <c r="K55" s="392"/>
      <c r="L55" s="385"/>
      <c r="M55" s="385"/>
      <c r="N55" s="385"/>
      <c r="O55" s="385"/>
      <c r="P55" s="385"/>
      <c r="Q55" s="385"/>
    </row>
    <row r="56" spans="1:17" ht="12.75">
      <c r="A56" s="385"/>
      <c r="B56" s="390">
        <v>60014</v>
      </c>
      <c r="C56" s="390">
        <v>6050</v>
      </c>
      <c r="D56" s="396" t="s">
        <v>284</v>
      </c>
      <c r="E56" s="392">
        <v>20000</v>
      </c>
      <c r="F56" s="392"/>
      <c r="G56" s="392"/>
      <c r="H56" s="392"/>
      <c r="I56" s="385"/>
      <c r="J56" s="385"/>
      <c r="K56" s="385"/>
      <c r="L56" s="385"/>
      <c r="M56" s="385"/>
      <c r="N56" s="385"/>
      <c r="O56" s="385"/>
      <c r="P56" s="385"/>
      <c r="Q56" s="385"/>
    </row>
    <row r="57" spans="1:17" ht="18" customHeight="1">
      <c r="A57" s="385"/>
      <c r="B57" s="431">
        <v>60014</v>
      </c>
      <c r="C57" s="431">
        <v>6050</v>
      </c>
      <c r="D57" s="432" t="s">
        <v>383</v>
      </c>
      <c r="E57" s="433">
        <v>31621</v>
      </c>
      <c r="F57" s="392"/>
      <c r="G57" s="392"/>
      <c r="H57" s="392"/>
      <c r="I57" s="385"/>
      <c r="J57" s="385"/>
      <c r="K57" s="385"/>
      <c r="L57" s="385"/>
      <c r="M57" s="385"/>
      <c r="N57" s="385"/>
      <c r="O57" s="385"/>
      <c r="P57" s="385"/>
      <c r="Q57" s="385"/>
    </row>
    <row r="58" spans="1:17" ht="12.75">
      <c r="A58" s="385"/>
      <c r="B58" s="390">
        <v>60016</v>
      </c>
      <c r="C58" s="390">
        <v>6300</v>
      </c>
      <c r="D58" s="396" t="s">
        <v>277</v>
      </c>
      <c r="E58" s="389">
        <v>87000</v>
      </c>
      <c r="F58" s="392"/>
      <c r="G58" s="392"/>
      <c r="H58" s="392"/>
      <c r="I58" s="385"/>
      <c r="J58" s="385"/>
      <c r="K58" s="385"/>
      <c r="L58" s="385"/>
      <c r="M58" s="385"/>
      <c r="N58" s="385"/>
      <c r="O58" s="385"/>
      <c r="P58" s="385"/>
      <c r="Q58" s="385"/>
    </row>
    <row r="59" spans="1:17" ht="12.75">
      <c r="A59" s="385"/>
      <c r="B59" s="390">
        <v>60016</v>
      </c>
      <c r="C59" s="390">
        <v>6300</v>
      </c>
      <c r="D59" s="396" t="s">
        <v>260</v>
      </c>
      <c r="E59" s="389">
        <v>51800</v>
      </c>
      <c r="F59" s="392"/>
      <c r="G59" s="392"/>
      <c r="H59" s="392"/>
      <c r="I59" s="385"/>
      <c r="J59" s="385"/>
      <c r="K59" s="385"/>
      <c r="L59" s="385"/>
      <c r="M59" s="385"/>
      <c r="N59" s="385"/>
      <c r="O59" s="385"/>
      <c r="P59" s="385"/>
      <c r="Q59" s="385"/>
    </row>
    <row r="60" spans="1:17" ht="25.5">
      <c r="A60" s="385"/>
      <c r="B60" s="390">
        <v>60014</v>
      </c>
      <c r="C60" s="390">
        <v>6050</v>
      </c>
      <c r="D60" s="397" t="s">
        <v>315</v>
      </c>
      <c r="E60" s="392">
        <v>18700</v>
      </c>
      <c r="F60" s="392"/>
      <c r="G60" s="392"/>
      <c r="H60" s="392"/>
      <c r="I60" s="385"/>
      <c r="J60" s="385"/>
      <c r="K60" s="385"/>
      <c r="L60" s="385"/>
      <c r="M60" s="385"/>
      <c r="N60" s="385"/>
      <c r="O60" s="385"/>
      <c r="P60" s="385"/>
      <c r="Q60" s="385"/>
    </row>
    <row r="61" spans="1:17" ht="15">
      <c r="A61" s="385"/>
      <c r="B61" s="390">
        <v>75020</v>
      </c>
      <c r="C61" s="390">
        <v>6060</v>
      </c>
      <c r="D61" s="391" t="s">
        <v>207</v>
      </c>
      <c r="E61" s="392">
        <f>16000+2100-11900-2147</f>
        <v>4053</v>
      </c>
      <c r="F61" s="760">
        <f>E61+E62</f>
        <v>4053</v>
      </c>
      <c r="G61" s="760">
        <f>F61+G29</f>
        <v>4053</v>
      </c>
      <c r="H61" s="760">
        <v>33100</v>
      </c>
      <c r="I61" s="385"/>
      <c r="J61" s="392"/>
      <c r="K61" s="385"/>
      <c r="L61" s="385"/>
      <c r="M61" s="385"/>
      <c r="N61" s="385"/>
      <c r="O61" s="385"/>
      <c r="P61" s="385"/>
      <c r="Q61" s="385"/>
    </row>
    <row r="62" spans="1:17" ht="15">
      <c r="A62" s="385"/>
      <c r="B62" s="390">
        <v>75020</v>
      </c>
      <c r="C62" s="390">
        <v>6060</v>
      </c>
      <c r="D62" s="391" t="s">
        <v>208</v>
      </c>
      <c r="E62" s="392">
        <f>14000-14000</f>
        <v>0</v>
      </c>
      <c r="F62" s="760"/>
      <c r="G62" s="760"/>
      <c r="H62" s="760"/>
      <c r="I62" s="385"/>
      <c r="J62" s="385"/>
      <c r="K62" s="385"/>
      <c r="L62" s="385"/>
      <c r="M62" s="385"/>
      <c r="N62" s="385"/>
      <c r="O62" s="385"/>
      <c r="P62" s="385"/>
      <c r="Q62" s="385"/>
    </row>
    <row r="63" spans="1:17" ht="15">
      <c r="A63" s="385"/>
      <c r="B63" s="390">
        <v>75411</v>
      </c>
      <c r="C63" s="390">
        <v>6050</v>
      </c>
      <c r="D63" s="391" t="s">
        <v>209</v>
      </c>
      <c r="E63" s="392">
        <v>0</v>
      </c>
      <c r="F63" s="760">
        <f>SUM(E63:E69)</f>
        <v>2792000</v>
      </c>
      <c r="G63" s="760">
        <f>F63+G30+G31+G32</f>
        <v>6202600</v>
      </c>
      <c r="H63" s="760">
        <v>6847100</v>
      </c>
      <c r="I63" s="385"/>
      <c r="J63" s="385"/>
      <c r="K63" s="385"/>
      <c r="L63" s="385"/>
      <c r="M63" s="385"/>
      <c r="N63" s="385"/>
      <c r="O63" s="385"/>
      <c r="P63" s="385"/>
      <c r="Q63" s="385"/>
    </row>
    <row r="64" spans="1:17" ht="15">
      <c r="A64" s="385"/>
      <c r="B64" s="390">
        <v>75411</v>
      </c>
      <c r="C64" s="390">
        <v>6050</v>
      </c>
      <c r="D64" s="391" t="s">
        <v>210</v>
      </c>
      <c r="E64" s="392">
        <f>272000-15000</f>
        <v>257000</v>
      </c>
      <c r="F64" s="760"/>
      <c r="G64" s="760"/>
      <c r="H64" s="760"/>
      <c r="I64" s="385"/>
      <c r="J64" s="385"/>
      <c r="K64" s="385"/>
      <c r="L64" s="385"/>
      <c r="M64" s="385"/>
      <c r="N64" s="385"/>
      <c r="O64" s="385"/>
      <c r="P64" s="385"/>
      <c r="Q64" s="385"/>
    </row>
    <row r="65" spans="1:17" ht="15">
      <c r="A65" s="385"/>
      <c r="B65" s="390">
        <v>75411</v>
      </c>
      <c r="C65" s="390">
        <v>6050</v>
      </c>
      <c r="D65" s="391" t="s">
        <v>211</v>
      </c>
      <c r="E65" s="392">
        <v>2400000</v>
      </c>
      <c r="F65" s="760"/>
      <c r="G65" s="760"/>
      <c r="H65" s="760"/>
      <c r="I65" s="760">
        <f>G63-H63</f>
        <v>-644500</v>
      </c>
      <c r="J65" s="760"/>
      <c r="K65" s="385"/>
      <c r="L65" s="385"/>
      <c r="M65" s="385"/>
      <c r="N65" s="385"/>
      <c r="O65" s="385"/>
      <c r="P65" s="385"/>
      <c r="Q65" s="385"/>
    </row>
    <row r="66" spans="1:17" ht="15">
      <c r="A66" s="385"/>
      <c r="B66" s="390">
        <v>75411</v>
      </c>
      <c r="C66" s="390">
        <v>6060</v>
      </c>
      <c r="D66" s="391" t="s">
        <v>212</v>
      </c>
      <c r="E66" s="392">
        <v>10000</v>
      </c>
      <c r="F66" s="760"/>
      <c r="G66" s="760"/>
      <c r="H66" s="760"/>
      <c r="I66" s="385"/>
      <c r="J66" s="385"/>
      <c r="K66" s="385"/>
      <c r="L66" s="385"/>
      <c r="M66" s="385"/>
      <c r="N66" s="385"/>
      <c r="O66" s="385"/>
      <c r="P66" s="385"/>
      <c r="Q66" s="385"/>
    </row>
    <row r="67" spans="1:17" ht="15">
      <c r="A67" s="385"/>
      <c r="B67" s="390">
        <v>75411</v>
      </c>
      <c r="C67" s="390">
        <v>6060</v>
      </c>
      <c r="D67" s="391" t="s">
        <v>258</v>
      </c>
      <c r="E67" s="392">
        <v>15000</v>
      </c>
      <c r="F67" s="760"/>
      <c r="G67" s="760"/>
      <c r="H67" s="760"/>
      <c r="I67" s="385"/>
      <c r="J67" s="385"/>
      <c r="K67" s="385"/>
      <c r="L67" s="385"/>
      <c r="M67" s="385"/>
      <c r="N67" s="385"/>
      <c r="O67" s="385"/>
      <c r="P67" s="385"/>
      <c r="Q67" s="385"/>
    </row>
    <row r="68" spans="1:17" ht="15">
      <c r="A68" s="385"/>
      <c r="B68" s="390">
        <v>75411</v>
      </c>
      <c r="C68" s="390">
        <v>6060</v>
      </c>
      <c r="D68" s="391" t="s">
        <v>281</v>
      </c>
      <c r="E68" s="392">
        <v>10000</v>
      </c>
      <c r="F68" s="760"/>
      <c r="G68" s="760"/>
      <c r="H68" s="760"/>
      <c r="I68" s="385"/>
      <c r="J68" s="385"/>
      <c r="K68" s="385"/>
      <c r="L68" s="385"/>
      <c r="M68" s="385"/>
      <c r="N68" s="385"/>
      <c r="O68" s="385"/>
      <c r="P68" s="385"/>
      <c r="Q68" s="385"/>
    </row>
    <row r="69" spans="1:17" ht="15">
      <c r="A69" s="385"/>
      <c r="B69" s="390">
        <v>75411</v>
      </c>
      <c r="C69" s="390">
        <v>6060</v>
      </c>
      <c r="D69" s="391" t="s">
        <v>316</v>
      </c>
      <c r="E69" s="392">
        <v>100000</v>
      </c>
      <c r="F69" s="760"/>
      <c r="G69" s="385"/>
      <c r="H69" s="392"/>
      <c r="I69" s="385"/>
      <c r="J69" s="385"/>
      <c r="K69" s="385"/>
      <c r="L69" s="385"/>
      <c r="M69" s="385"/>
      <c r="N69" s="385"/>
      <c r="O69" s="385"/>
      <c r="P69" s="385"/>
      <c r="Q69" s="385"/>
    </row>
    <row r="70" spans="1:17" ht="12.75">
      <c r="A70" s="385"/>
      <c r="B70" s="390">
        <v>80120</v>
      </c>
      <c r="C70" s="390">
        <v>6060</v>
      </c>
      <c r="D70" s="386" t="s">
        <v>213</v>
      </c>
      <c r="E70" s="392">
        <v>3700</v>
      </c>
      <c r="F70" s="392">
        <f>E70</f>
        <v>3700</v>
      </c>
      <c r="G70" s="385">
        <v>49450</v>
      </c>
      <c r="H70" s="392"/>
      <c r="I70" s="385"/>
      <c r="J70" s="385"/>
      <c r="K70" s="385"/>
      <c r="L70" s="385"/>
      <c r="M70" s="385"/>
      <c r="N70" s="385"/>
      <c r="O70" s="385"/>
      <c r="P70" s="385"/>
      <c r="Q70" s="385"/>
    </row>
    <row r="71" spans="1:17" ht="38.25">
      <c r="A71" s="385"/>
      <c r="B71" s="390">
        <v>80130</v>
      </c>
      <c r="C71" s="390">
        <v>6050</v>
      </c>
      <c r="D71" s="386" t="s">
        <v>214</v>
      </c>
      <c r="E71" s="392">
        <v>30000</v>
      </c>
      <c r="F71" s="760" t="e">
        <f>E71+#REF!+E73</f>
        <v>#REF!</v>
      </c>
      <c r="G71" s="760" t="e">
        <f>F71+G34+G35+G37+G38+G39</f>
        <v>#REF!</v>
      </c>
      <c r="H71" s="760">
        <v>1111540</v>
      </c>
      <c r="I71" s="760" t="e">
        <f>G71-H71</f>
        <v>#REF!</v>
      </c>
      <c r="J71" s="392"/>
      <c r="K71" s="385"/>
      <c r="L71" s="385"/>
      <c r="M71" s="385"/>
      <c r="N71" s="385"/>
      <c r="O71" s="385"/>
      <c r="P71" s="385"/>
      <c r="Q71" s="385"/>
    </row>
    <row r="72" spans="1:17" ht="12.75">
      <c r="A72" s="385"/>
      <c r="B72" s="390"/>
      <c r="C72" s="390"/>
      <c r="D72" s="399"/>
      <c r="E72" s="392"/>
      <c r="F72" s="761"/>
      <c r="G72" s="761"/>
      <c r="H72" s="760"/>
      <c r="I72" s="761"/>
      <c r="J72" s="385"/>
      <c r="K72" s="385"/>
      <c r="L72" s="385"/>
      <c r="M72" s="385"/>
      <c r="N72" s="385"/>
      <c r="O72" s="385"/>
      <c r="P72" s="385"/>
      <c r="Q72" s="385"/>
    </row>
    <row r="73" spans="1:17" ht="12.75">
      <c r="A73" s="385"/>
      <c r="B73" s="385">
        <v>80130</v>
      </c>
      <c r="C73" s="385">
        <v>6050</v>
      </c>
      <c r="D73" s="385" t="s">
        <v>42</v>
      </c>
      <c r="E73" s="392">
        <v>16000</v>
      </c>
      <c r="F73" s="761"/>
      <c r="G73" s="761"/>
      <c r="H73" s="760"/>
      <c r="I73" s="761"/>
      <c r="J73" s="385"/>
      <c r="K73" s="385"/>
      <c r="L73" s="385"/>
      <c r="M73" s="385"/>
      <c r="N73" s="385"/>
      <c r="O73" s="385"/>
      <c r="P73" s="385"/>
      <c r="Q73" s="385"/>
    </row>
    <row r="74" spans="1:17" ht="20.25" customHeight="1">
      <c r="A74" s="385"/>
      <c r="B74" s="390">
        <v>85111</v>
      </c>
      <c r="C74" s="390">
        <v>6060</v>
      </c>
      <c r="D74" s="386" t="s">
        <v>215</v>
      </c>
      <c r="E74" s="392">
        <f>8581+350000+180</f>
        <v>358761</v>
      </c>
      <c r="F74" s="760">
        <f>E74+E75</f>
        <v>1099262</v>
      </c>
      <c r="G74" s="760">
        <f>F74+G40+G41</f>
        <v>3322457</v>
      </c>
      <c r="H74" s="760">
        <v>3504262</v>
      </c>
      <c r="I74" s="385"/>
      <c r="J74" s="385"/>
      <c r="K74" s="385"/>
      <c r="L74" s="385"/>
      <c r="M74" s="385"/>
      <c r="N74" s="385"/>
      <c r="O74" s="385"/>
      <c r="P74" s="385"/>
      <c r="Q74" s="385"/>
    </row>
    <row r="75" spans="1:17" ht="20.25" customHeight="1">
      <c r="A75" s="385"/>
      <c r="B75" s="390">
        <v>85111</v>
      </c>
      <c r="C75" s="390">
        <v>6060</v>
      </c>
      <c r="D75" s="386" t="s">
        <v>225</v>
      </c>
      <c r="E75" s="392">
        <v>740501</v>
      </c>
      <c r="F75" s="760"/>
      <c r="G75" s="760"/>
      <c r="H75" s="760"/>
      <c r="I75" s="385"/>
      <c r="J75" s="385"/>
      <c r="K75" s="385"/>
      <c r="L75" s="385"/>
      <c r="M75" s="385"/>
      <c r="N75" s="385"/>
      <c r="O75" s="385"/>
      <c r="P75" s="385"/>
      <c r="Q75" s="385"/>
    </row>
    <row r="76" spans="1:17" ht="20.25" customHeight="1">
      <c r="A76" s="385"/>
      <c r="B76" s="390">
        <v>85111</v>
      </c>
      <c r="C76" s="390">
        <v>6060</v>
      </c>
      <c r="D76" s="386" t="s">
        <v>75</v>
      </c>
      <c r="E76" s="392">
        <v>30000</v>
      </c>
      <c r="F76" s="398"/>
      <c r="G76" s="398"/>
      <c r="H76" s="398"/>
      <c r="I76" s="385"/>
      <c r="J76" s="385"/>
      <c r="K76" s="385"/>
      <c r="L76" s="385"/>
      <c r="M76" s="385"/>
      <c r="N76" s="385"/>
      <c r="O76" s="385"/>
      <c r="P76" s="385"/>
      <c r="Q76" s="385"/>
    </row>
    <row r="77" spans="1:17" ht="20.25" customHeight="1">
      <c r="A77" s="385"/>
      <c r="B77" s="435">
        <v>85111</v>
      </c>
      <c r="C77" s="435">
        <v>6060</v>
      </c>
      <c r="D77" s="436" t="s">
        <v>395</v>
      </c>
      <c r="E77" s="437">
        <v>6039</v>
      </c>
      <c r="F77" s="398"/>
      <c r="G77" s="398"/>
      <c r="H77" s="398"/>
      <c r="I77" s="385"/>
      <c r="J77" s="385"/>
      <c r="K77" s="385"/>
      <c r="L77" s="385"/>
      <c r="M77" s="385"/>
      <c r="N77" s="385"/>
      <c r="O77" s="385"/>
      <c r="P77" s="385"/>
      <c r="Q77" s="385"/>
    </row>
    <row r="78" spans="1:17" ht="27" customHeight="1">
      <c r="A78" s="385"/>
      <c r="B78" s="435">
        <v>85111</v>
      </c>
      <c r="C78" s="435">
        <v>6060</v>
      </c>
      <c r="D78" s="436" t="s">
        <v>396</v>
      </c>
      <c r="E78" s="437">
        <v>44300</v>
      </c>
      <c r="F78" s="398"/>
      <c r="G78" s="398"/>
      <c r="H78" s="398"/>
      <c r="I78" s="385"/>
      <c r="J78" s="385"/>
      <c r="K78" s="385"/>
      <c r="L78" s="385"/>
      <c r="M78" s="385"/>
      <c r="N78" s="385"/>
      <c r="O78" s="385"/>
      <c r="P78" s="385"/>
      <c r="Q78" s="385"/>
    </row>
    <row r="79" spans="1:17" ht="25.5">
      <c r="A79" s="385"/>
      <c r="B79" s="390">
        <v>85201</v>
      </c>
      <c r="C79" s="390">
        <v>6050</v>
      </c>
      <c r="D79" s="386" t="s">
        <v>216</v>
      </c>
      <c r="E79" s="392">
        <v>50000</v>
      </c>
      <c r="F79" s="398"/>
      <c r="G79" s="385"/>
      <c r="H79" s="392"/>
      <c r="I79" s="385"/>
      <c r="J79" s="385"/>
      <c r="K79" s="385"/>
      <c r="L79" s="385"/>
      <c r="M79" s="385"/>
      <c r="N79" s="385"/>
      <c r="O79" s="385"/>
      <c r="P79" s="385"/>
      <c r="Q79" s="385"/>
    </row>
    <row r="80" spans="1:17" ht="25.5">
      <c r="A80" s="385"/>
      <c r="B80" s="390">
        <v>85395</v>
      </c>
      <c r="C80" s="400" t="s">
        <v>217</v>
      </c>
      <c r="D80" s="386" t="s">
        <v>218</v>
      </c>
      <c r="E80" s="392">
        <v>0</v>
      </c>
      <c r="F80" s="398"/>
      <c r="G80" s="385"/>
      <c r="H80" s="392"/>
      <c r="I80" s="385"/>
      <c r="J80" s="385"/>
      <c r="K80" s="385"/>
      <c r="L80" s="385"/>
      <c r="M80" s="385"/>
      <c r="N80" s="385"/>
      <c r="O80" s="385"/>
      <c r="P80" s="385"/>
      <c r="Q80" s="385"/>
    </row>
    <row r="81" spans="1:17" ht="25.5">
      <c r="A81" s="385"/>
      <c r="B81" s="390">
        <v>92695</v>
      </c>
      <c r="C81" s="401" t="s">
        <v>217</v>
      </c>
      <c r="D81" s="386" t="s">
        <v>283</v>
      </c>
      <c r="E81" s="392">
        <v>10004</v>
      </c>
      <c r="F81" s="398"/>
      <c r="G81" s="385"/>
      <c r="H81" s="392"/>
      <c r="I81" s="385"/>
      <c r="J81" s="385"/>
      <c r="K81" s="385"/>
      <c r="L81" s="385"/>
      <c r="M81" s="385"/>
      <c r="N81" s="385"/>
      <c r="O81" s="385"/>
      <c r="P81" s="385"/>
      <c r="Q81" s="385"/>
    </row>
    <row r="82" spans="1:17" ht="12.75">
      <c r="A82" s="385"/>
      <c r="B82" s="390">
        <v>85406</v>
      </c>
      <c r="C82" s="390">
        <v>6060</v>
      </c>
      <c r="D82" s="386" t="s">
        <v>219</v>
      </c>
      <c r="E82" s="392">
        <v>3490</v>
      </c>
      <c r="F82" s="392">
        <f>E82+G44+G45</f>
        <v>1798061</v>
      </c>
      <c r="G82" s="385"/>
      <c r="H82" s="392"/>
      <c r="I82" s="385"/>
      <c r="J82" s="385"/>
      <c r="K82" s="385"/>
      <c r="L82" s="385"/>
      <c r="M82" s="385"/>
      <c r="N82" s="385"/>
      <c r="O82" s="385"/>
      <c r="P82" s="385"/>
      <c r="Q82" s="385"/>
    </row>
    <row r="83" spans="1:17" ht="12.75">
      <c r="A83" s="385"/>
      <c r="B83" s="390">
        <v>92601</v>
      </c>
      <c r="C83" s="390">
        <v>6300</v>
      </c>
      <c r="D83" s="386" t="s">
        <v>220</v>
      </c>
      <c r="E83" s="392">
        <v>50000</v>
      </c>
      <c r="F83" s="392"/>
      <c r="G83" s="385"/>
      <c r="H83" s="392"/>
      <c r="I83" s="385"/>
      <c r="J83" s="385"/>
      <c r="K83" s="385"/>
      <c r="L83" s="385"/>
      <c r="M83" s="385"/>
      <c r="N83" s="385"/>
      <c r="O83" s="385"/>
      <c r="P83" s="385"/>
      <c r="Q83" s="385"/>
    </row>
    <row r="84" spans="1:17" ht="12.75">
      <c r="A84" s="385"/>
      <c r="B84" s="385"/>
      <c r="C84" s="385"/>
      <c r="D84" s="385"/>
      <c r="E84" s="385"/>
      <c r="F84" s="385"/>
      <c r="G84" s="385"/>
      <c r="H84" s="392"/>
      <c r="I84" s="385"/>
      <c r="J84" s="385"/>
      <c r="K84" s="385"/>
      <c r="L84" s="385"/>
      <c r="M84" s="385"/>
      <c r="N84" s="385"/>
      <c r="O84" s="385"/>
      <c r="P84" s="385"/>
      <c r="Q84" s="385"/>
    </row>
    <row r="85" spans="1:17" ht="15.75">
      <c r="A85" s="385"/>
      <c r="B85" s="385"/>
      <c r="C85" s="385"/>
      <c r="D85" s="388" t="s">
        <v>221</v>
      </c>
      <c r="E85" s="782">
        <f>E51+G47</f>
        <v>16495219</v>
      </c>
      <c r="F85" s="782"/>
      <c r="G85" s="385"/>
      <c r="H85" s="392"/>
      <c r="I85" s="385"/>
      <c r="J85" s="385"/>
      <c r="K85" s="385"/>
      <c r="L85" s="385"/>
      <c r="M85" s="385"/>
      <c r="N85" s="385"/>
      <c r="O85" s="385"/>
      <c r="P85" s="385"/>
      <c r="Q85" s="385"/>
    </row>
    <row r="86" spans="1:17" ht="12.75" customHeight="1" hidden="1">
      <c r="A86" s="385"/>
      <c r="B86" s="385"/>
      <c r="C86" s="385"/>
      <c r="D86" s="385"/>
      <c r="E86" s="385"/>
      <c r="F86" s="385"/>
      <c r="G86" s="385"/>
      <c r="H86" s="385"/>
      <c r="I86" s="385"/>
      <c r="J86" s="385"/>
      <c r="K86" s="385"/>
      <c r="L86" s="385"/>
      <c r="M86" s="385"/>
      <c r="N86" s="385"/>
      <c r="O86" s="385"/>
      <c r="P86" s="385"/>
      <c r="Q86" s="385"/>
    </row>
    <row r="87" spans="1:17" ht="12.75" customHeight="1" hidden="1">
      <c r="A87" s="385"/>
      <c r="B87" s="385"/>
      <c r="C87" s="385"/>
      <c r="D87" s="385"/>
      <c r="E87" s="385"/>
      <c r="F87" s="385"/>
      <c r="G87" s="385"/>
      <c r="H87" s="385"/>
      <c r="I87" s="385"/>
      <c r="J87" s="385"/>
      <c r="K87" s="385"/>
      <c r="L87" s="385"/>
      <c r="M87" s="385"/>
      <c r="N87" s="385"/>
      <c r="O87" s="385"/>
      <c r="P87" s="385"/>
      <c r="Q87" s="385"/>
    </row>
    <row r="88" spans="1:17" ht="12.75" customHeight="1" hidden="1">
      <c r="A88" s="385"/>
      <c r="B88" s="385"/>
      <c r="C88" s="385"/>
      <c r="D88" s="385" t="s">
        <v>278</v>
      </c>
      <c r="E88" s="392">
        <v>23097060</v>
      </c>
      <c r="F88" s="385"/>
      <c r="G88" s="385"/>
      <c r="H88" s="385"/>
      <c r="I88" s="385"/>
      <c r="J88" s="385"/>
      <c r="K88" s="385"/>
      <c r="L88" s="385"/>
      <c r="M88" s="385"/>
      <c r="N88" s="385"/>
      <c r="O88" s="385"/>
      <c r="P88" s="385"/>
      <c r="Q88" s="385"/>
    </row>
    <row r="89" spans="1:17" ht="12.75" customHeight="1" hidden="1">
      <c r="A89" s="385"/>
      <c r="B89" s="385"/>
      <c r="C89" s="385"/>
      <c r="D89" s="385"/>
      <c r="E89" s="392">
        <f>E85-E88</f>
        <v>-6601841</v>
      </c>
      <c r="F89" s="385"/>
      <c r="G89" s="385"/>
      <c r="H89" s="385"/>
      <c r="I89" s="385"/>
      <c r="J89" s="385"/>
      <c r="K89" s="385"/>
      <c r="L89" s="385"/>
      <c r="M89" s="385"/>
      <c r="N89" s="385"/>
      <c r="O89" s="385"/>
      <c r="P89" s="385"/>
      <c r="Q89" s="385"/>
    </row>
    <row r="90" spans="1:17" ht="12.75" customHeight="1" hidden="1">
      <c r="A90" s="385"/>
      <c r="B90" s="385"/>
      <c r="C90" s="385"/>
      <c r="D90" s="385"/>
      <c r="E90" s="385"/>
      <c r="F90" s="385"/>
      <c r="G90" s="385"/>
      <c r="H90" s="385"/>
      <c r="I90" s="385"/>
      <c r="J90" s="385"/>
      <c r="K90" s="385"/>
      <c r="L90" s="385"/>
      <c r="M90" s="385"/>
      <c r="N90" s="385"/>
      <c r="O90" s="385"/>
      <c r="P90" s="385"/>
      <c r="Q90" s="385"/>
    </row>
    <row r="91" spans="1:17" ht="12.75">
      <c r="A91" s="385"/>
      <c r="B91" s="385"/>
      <c r="C91" s="385"/>
      <c r="D91" s="385"/>
      <c r="E91" s="385"/>
      <c r="F91" s="385"/>
      <c r="G91" s="385"/>
      <c r="H91" s="385"/>
      <c r="I91" s="385"/>
      <c r="J91" s="385"/>
      <c r="K91" s="385"/>
      <c r="L91" s="385"/>
      <c r="M91" s="385"/>
      <c r="N91" s="385"/>
      <c r="O91" s="385"/>
      <c r="P91" s="385"/>
      <c r="Q91" s="385"/>
    </row>
    <row r="92" spans="1:17" ht="12.75">
      <c r="A92" s="385"/>
      <c r="B92" s="385"/>
      <c r="C92" s="385"/>
      <c r="D92" s="385" t="s">
        <v>40</v>
      </c>
      <c r="E92" s="392">
        <f>E50-E85</f>
        <v>0</v>
      </c>
      <c r="F92" s="385"/>
      <c r="G92" s="385"/>
      <c r="H92" s="385"/>
      <c r="I92" s="385"/>
      <c r="J92" s="385"/>
      <c r="K92" s="385"/>
      <c r="L92" s="385"/>
      <c r="M92" s="385"/>
      <c r="N92" s="385"/>
      <c r="O92" s="385"/>
      <c r="P92" s="385"/>
      <c r="Q92" s="385"/>
    </row>
    <row r="93" spans="1:17" ht="12.75">
      <c r="A93" s="385"/>
      <c r="B93" s="385"/>
      <c r="C93" s="385"/>
      <c r="D93" s="385"/>
      <c r="E93" s="385"/>
      <c r="F93" s="385"/>
      <c r="G93" s="385"/>
      <c r="H93" s="385"/>
      <c r="I93" s="385"/>
      <c r="J93" s="385"/>
      <c r="K93" s="385"/>
      <c r="L93" s="385"/>
      <c r="M93" s="385"/>
      <c r="N93" s="385"/>
      <c r="O93" s="385"/>
      <c r="P93" s="385"/>
      <c r="Q93" s="385"/>
    </row>
    <row r="94" spans="1:17" ht="12.75">
      <c r="A94" s="385"/>
      <c r="B94" s="385"/>
      <c r="C94" s="385"/>
      <c r="D94" s="385"/>
      <c r="E94" s="385"/>
      <c r="F94" s="385"/>
      <c r="G94" s="385"/>
      <c r="H94" s="385"/>
      <c r="I94" s="385"/>
      <c r="J94" s="385"/>
      <c r="K94" s="385"/>
      <c r="L94" s="385"/>
      <c r="M94" s="385"/>
      <c r="N94" s="385"/>
      <c r="O94" s="385"/>
      <c r="P94" s="385"/>
      <c r="Q94" s="385"/>
    </row>
    <row r="95" spans="1:17" ht="12.75">
      <c r="A95" s="385"/>
      <c r="B95" s="385"/>
      <c r="C95" s="385"/>
      <c r="D95" s="385"/>
      <c r="E95" s="385"/>
      <c r="F95" s="385"/>
      <c r="G95" s="385"/>
      <c r="H95" s="385"/>
      <c r="I95" s="385"/>
      <c r="J95" s="385"/>
      <c r="K95" s="385"/>
      <c r="L95" s="385"/>
      <c r="M95" s="385"/>
      <c r="N95" s="385"/>
      <c r="O95" s="385"/>
      <c r="P95" s="385"/>
      <c r="Q95" s="385"/>
    </row>
    <row r="96" spans="1:17" ht="12.75">
      <c r="A96" s="385"/>
      <c r="B96" s="385"/>
      <c r="C96" s="385"/>
      <c r="D96" s="385"/>
      <c r="E96" s="385"/>
      <c r="F96" s="385"/>
      <c r="G96" s="385"/>
      <c r="H96" s="385"/>
      <c r="I96" s="385"/>
      <c r="J96" s="385"/>
      <c r="K96" s="385"/>
      <c r="L96" s="385"/>
      <c r="M96" s="385"/>
      <c r="N96" s="385"/>
      <c r="O96" s="385"/>
      <c r="P96" s="385"/>
      <c r="Q96" s="385"/>
    </row>
    <row r="97" spans="1:17" ht="12.75">
      <c r="A97" s="385"/>
      <c r="B97" s="385"/>
      <c r="C97" s="385"/>
      <c r="D97" s="385"/>
      <c r="E97" s="385"/>
      <c r="F97" s="385"/>
      <c r="G97" s="385"/>
      <c r="H97" s="385"/>
      <c r="I97" s="385"/>
      <c r="J97" s="385"/>
      <c r="K97" s="385"/>
      <c r="L97" s="385"/>
      <c r="M97" s="385"/>
      <c r="N97" s="385"/>
      <c r="O97" s="385"/>
      <c r="P97" s="385"/>
      <c r="Q97" s="385"/>
    </row>
    <row r="98" spans="1:17" ht="12.75">
      <c r="A98" s="385"/>
      <c r="B98" s="385"/>
      <c r="C98" s="385"/>
      <c r="D98" s="385"/>
      <c r="E98" s="385"/>
      <c r="F98" s="385"/>
      <c r="G98" s="385"/>
      <c r="H98" s="385"/>
      <c r="I98" s="385"/>
      <c r="J98" s="385"/>
      <c r="K98" s="385"/>
      <c r="L98" s="385"/>
      <c r="M98" s="385"/>
      <c r="N98" s="385"/>
      <c r="O98" s="385"/>
      <c r="P98" s="385"/>
      <c r="Q98" s="385"/>
    </row>
    <row r="99" spans="1:17" ht="12.75">
      <c r="A99" s="385"/>
      <c r="B99" s="385"/>
      <c r="C99" s="385"/>
      <c r="D99" s="385"/>
      <c r="E99" s="385"/>
      <c r="F99" s="385"/>
      <c r="G99" s="385"/>
      <c r="H99" s="385"/>
      <c r="I99" s="385"/>
      <c r="J99" s="385"/>
      <c r="K99" s="385"/>
      <c r="L99" s="385"/>
      <c r="M99" s="385"/>
      <c r="N99" s="385"/>
      <c r="O99" s="385"/>
      <c r="P99" s="385"/>
      <c r="Q99" s="385"/>
    </row>
    <row r="100" spans="1:17" ht="12.75">
      <c r="A100" s="385"/>
      <c r="B100" s="385"/>
      <c r="C100" s="385"/>
      <c r="D100" s="385"/>
      <c r="E100" s="385"/>
      <c r="F100" s="385"/>
      <c r="G100" s="385"/>
      <c r="H100" s="385"/>
      <c r="I100" s="385"/>
      <c r="J100" s="385"/>
      <c r="K100" s="385"/>
      <c r="L100" s="385"/>
      <c r="M100" s="385"/>
      <c r="N100" s="385"/>
      <c r="O100" s="385"/>
      <c r="P100" s="385"/>
      <c r="Q100" s="385"/>
    </row>
    <row r="101" spans="1:17" ht="12.75">
      <c r="A101" s="385"/>
      <c r="B101" s="385"/>
      <c r="C101" s="385"/>
      <c r="D101" s="385"/>
      <c r="E101" s="385"/>
      <c r="F101" s="385"/>
      <c r="G101" s="385"/>
      <c r="H101" s="385"/>
      <c r="I101" s="385"/>
      <c r="J101" s="385"/>
      <c r="K101" s="385"/>
      <c r="L101" s="385"/>
      <c r="M101" s="385"/>
      <c r="N101" s="385"/>
      <c r="O101" s="385"/>
      <c r="P101" s="385"/>
      <c r="Q101" s="385"/>
    </row>
    <row r="102" spans="1:17" ht="12.75">
      <c r="A102" s="385"/>
      <c r="B102" s="385"/>
      <c r="C102" s="385"/>
      <c r="D102" s="385"/>
      <c r="E102" s="385"/>
      <c r="F102" s="385"/>
      <c r="G102" s="385"/>
      <c r="H102" s="385"/>
      <c r="I102" s="385"/>
      <c r="J102" s="385"/>
      <c r="K102" s="385"/>
      <c r="L102" s="385"/>
      <c r="M102" s="385"/>
      <c r="N102" s="385"/>
      <c r="O102" s="385"/>
      <c r="P102" s="385"/>
      <c r="Q102" s="385"/>
    </row>
    <row r="103" spans="1:17" ht="12.75">
      <c r="A103" s="385"/>
      <c r="B103" s="385"/>
      <c r="C103" s="385"/>
      <c r="D103" s="385"/>
      <c r="E103" s="385"/>
      <c r="F103" s="385"/>
      <c r="G103" s="385"/>
      <c r="H103" s="385"/>
      <c r="I103" s="385"/>
      <c r="J103" s="385"/>
      <c r="K103" s="385"/>
      <c r="L103" s="385"/>
      <c r="M103" s="385"/>
      <c r="N103" s="385"/>
      <c r="O103" s="385"/>
      <c r="P103" s="385"/>
      <c r="Q103" s="385"/>
    </row>
    <row r="104" spans="1:17" ht="12.75">
      <c r="A104" s="385"/>
      <c r="B104" s="385"/>
      <c r="C104" s="385"/>
      <c r="D104" s="385"/>
      <c r="E104" s="385"/>
      <c r="F104" s="385"/>
      <c r="G104" s="385"/>
      <c r="H104" s="385"/>
      <c r="I104" s="385"/>
      <c r="J104" s="385"/>
      <c r="K104" s="385"/>
      <c r="L104" s="385"/>
      <c r="M104" s="385"/>
      <c r="N104" s="385"/>
      <c r="O104" s="385"/>
      <c r="P104" s="385"/>
      <c r="Q104" s="385"/>
    </row>
    <row r="105" spans="1:17" ht="12.75">
      <c r="A105" s="385"/>
      <c r="B105" s="385"/>
      <c r="C105" s="385"/>
      <c r="D105" s="385"/>
      <c r="E105" s="385"/>
      <c r="F105" s="385"/>
      <c r="G105" s="385"/>
      <c r="H105" s="385"/>
      <c r="I105" s="385"/>
      <c r="J105" s="385"/>
      <c r="K105" s="385"/>
      <c r="L105" s="385"/>
      <c r="M105" s="385"/>
      <c r="N105" s="385"/>
      <c r="O105" s="385"/>
      <c r="P105" s="385"/>
      <c r="Q105" s="385"/>
    </row>
    <row r="106" spans="1:17" ht="12.75">
      <c r="A106" s="385"/>
      <c r="B106" s="385"/>
      <c r="C106" s="385"/>
      <c r="D106" s="385"/>
      <c r="E106" s="385"/>
      <c r="F106" s="385"/>
      <c r="G106" s="385"/>
      <c r="H106" s="385"/>
      <c r="I106" s="385"/>
      <c r="J106" s="385"/>
      <c r="K106" s="385"/>
      <c r="L106" s="385"/>
      <c r="M106" s="385"/>
      <c r="N106" s="385"/>
      <c r="O106" s="385"/>
      <c r="P106" s="385"/>
      <c r="Q106" s="385"/>
    </row>
    <row r="107" spans="1:17" ht="12.75">
      <c r="A107" s="385"/>
      <c r="B107" s="385"/>
      <c r="C107" s="385"/>
      <c r="D107" s="385"/>
      <c r="E107" s="385"/>
      <c r="F107" s="385"/>
      <c r="G107" s="385"/>
      <c r="H107" s="385"/>
      <c r="I107" s="385"/>
      <c r="J107" s="385"/>
      <c r="K107" s="385"/>
      <c r="L107" s="385"/>
      <c r="M107" s="385"/>
      <c r="N107" s="385"/>
      <c r="O107" s="385"/>
      <c r="P107" s="385"/>
      <c r="Q107" s="385"/>
    </row>
    <row r="108" spans="1:17" ht="12.75">
      <c r="A108" s="385"/>
      <c r="B108" s="385"/>
      <c r="C108" s="385"/>
      <c r="D108" s="385"/>
      <c r="E108" s="385"/>
      <c r="F108" s="385"/>
      <c r="G108" s="385"/>
      <c r="H108" s="385"/>
      <c r="I108" s="385"/>
      <c r="J108" s="385"/>
      <c r="K108" s="385"/>
      <c r="L108" s="385"/>
      <c r="M108" s="385"/>
      <c r="N108" s="385"/>
      <c r="O108" s="385"/>
      <c r="P108" s="385"/>
      <c r="Q108" s="385"/>
    </row>
    <row r="109" spans="1:17" ht="12.75">
      <c r="A109" s="385"/>
      <c r="B109" s="385"/>
      <c r="C109" s="385"/>
      <c r="D109" s="385"/>
      <c r="E109" s="385"/>
      <c r="F109" s="385"/>
      <c r="G109" s="385"/>
      <c r="H109" s="385"/>
      <c r="I109" s="385"/>
      <c r="J109" s="385"/>
      <c r="K109" s="385"/>
      <c r="L109" s="385"/>
      <c r="M109" s="385"/>
      <c r="N109" s="385"/>
      <c r="O109" s="385"/>
      <c r="P109" s="385"/>
      <c r="Q109" s="385"/>
    </row>
    <row r="110" spans="1:17" ht="12.75">
      <c r="A110" s="385"/>
      <c r="B110" s="385"/>
      <c r="C110" s="385"/>
      <c r="D110" s="385"/>
      <c r="E110" s="385"/>
      <c r="F110" s="385"/>
      <c r="G110" s="385"/>
      <c r="H110" s="385"/>
      <c r="I110" s="385"/>
      <c r="J110" s="385"/>
      <c r="K110" s="385"/>
      <c r="L110" s="385"/>
      <c r="M110" s="385"/>
      <c r="N110" s="385"/>
      <c r="O110" s="385"/>
      <c r="P110" s="385"/>
      <c r="Q110" s="385"/>
    </row>
    <row r="111" spans="1:17" ht="12.75">
      <c r="A111" s="385"/>
      <c r="B111" s="385"/>
      <c r="C111" s="385"/>
      <c r="D111" s="385"/>
      <c r="E111" s="385"/>
      <c r="F111" s="385"/>
      <c r="G111" s="385"/>
      <c r="H111" s="385"/>
      <c r="I111" s="385"/>
      <c r="J111" s="385"/>
      <c r="K111" s="385"/>
      <c r="L111" s="385"/>
      <c r="M111" s="385"/>
      <c r="N111" s="385"/>
      <c r="O111" s="385"/>
      <c r="P111" s="385"/>
      <c r="Q111" s="385"/>
    </row>
    <row r="112" spans="1:17" ht="12.75">
      <c r="A112" s="385"/>
      <c r="B112" s="385"/>
      <c r="C112" s="385"/>
      <c r="D112" s="385"/>
      <c r="E112" s="385"/>
      <c r="F112" s="385"/>
      <c r="G112" s="385"/>
      <c r="H112" s="385"/>
      <c r="I112" s="385"/>
      <c r="J112" s="385"/>
      <c r="K112" s="385"/>
      <c r="L112" s="385"/>
      <c r="M112" s="385"/>
      <c r="N112" s="385"/>
      <c r="O112" s="385"/>
      <c r="P112" s="385"/>
      <c r="Q112" s="385"/>
    </row>
    <row r="113" spans="1:17" ht="12.75">
      <c r="A113" s="385"/>
      <c r="B113" s="385"/>
      <c r="C113" s="385"/>
      <c r="D113" s="385"/>
      <c r="E113" s="385"/>
      <c r="F113" s="385"/>
      <c r="G113" s="385"/>
      <c r="H113" s="385"/>
      <c r="I113" s="385"/>
      <c r="J113" s="385"/>
      <c r="K113" s="385"/>
      <c r="L113" s="385"/>
      <c r="M113" s="385"/>
      <c r="N113" s="385"/>
      <c r="O113" s="385"/>
      <c r="P113" s="385"/>
      <c r="Q113" s="385"/>
    </row>
    <row r="114" spans="1:17" ht="12.75">
      <c r="A114" s="385"/>
      <c r="B114" s="385"/>
      <c r="C114" s="385"/>
      <c r="D114" s="385"/>
      <c r="E114" s="385"/>
      <c r="F114" s="385"/>
      <c r="G114" s="385"/>
      <c r="H114" s="385"/>
      <c r="I114" s="385"/>
      <c r="J114" s="385"/>
      <c r="K114" s="385"/>
      <c r="L114" s="385"/>
      <c r="M114" s="385"/>
      <c r="N114" s="385"/>
      <c r="O114" s="385"/>
      <c r="P114" s="385"/>
      <c r="Q114" s="385"/>
    </row>
    <row r="115" spans="1:17" ht="12.75">
      <c r="A115" s="385"/>
      <c r="B115" s="385"/>
      <c r="C115" s="385"/>
      <c r="D115" s="385"/>
      <c r="E115" s="385"/>
      <c r="F115" s="385"/>
      <c r="G115" s="385"/>
      <c r="H115" s="385"/>
      <c r="I115" s="385"/>
      <c r="J115" s="385"/>
      <c r="K115" s="385"/>
      <c r="L115" s="385"/>
      <c r="M115" s="385"/>
      <c r="N115" s="385"/>
      <c r="O115" s="385"/>
      <c r="P115" s="385"/>
      <c r="Q115" s="385"/>
    </row>
    <row r="116" spans="1:17" ht="12.75">
      <c r="A116" s="385"/>
      <c r="B116" s="385"/>
      <c r="C116" s="385"/>
      <c r="D116" s="385"/>
      <c r="E116" s="385"/>
      <c r="F116" s="385"/>
      <c r="G116" s="385"/>
      <c r="H116" s="385"/>
      <c r="I116" s="385"/>
      <c r="J116" s="385"/>
      <c r="K116" s="385"/>
      <c r="L116" s="385"/>
      <c r="M116" s="385"/>
      <c r="N116" s="385"/>
      <c r="O116" s="385"/>
      <c r="P116" s="385"/>
      <c r="Q116" s="385"/>
    </row>
  </sheetData>
  <sheetProtection/>
  <mergeCells count="39">
    <mergeCell ref="G63:G68"/>
    <mergeCell ref="G74:G75"/>
    <mergeCell ref="E85:F85"/>
    <mergeCell ref="G71:G73"/>
    <mergeCell ref="F71:F73"/>
    <mergeCell ref="F74:F75"/>
    <mergeCell ref="F63:F69"/>
    <mergeCell ref="G61:G62"/>
    <mergeCell ref="C3:C7"/>
    <mergeCell ref="D3:D7"/>
    <mergeCell ref="E3:E7"/>
    <mergeCell ref="G4:G7"/>
    <mergeCell ref="F61:F62"/>
    <mergeCell ref="A47:D47"/>
    <mergeCell ref="O5:O7"/>
    <mergeCell ref="P5:P7"/>
    <mergeCell ref="L4:N4"/>
    <mergeCell ref="M5:M7"/>
    <mergeCell ref="H4:K4"/>
    <mergeCell ref="L5:L7"/>
    <mergeCell ref="H5:H7"/>
    <mergeCell ref="I5:I7"/>
    <mergeCell ref="J5:J7"/>
    <mergeCell ref="A1:O2"/>
    <mergeCell ref="P1:Q1"/>
    <mergeCell ref="A3:A7"/>
    <mergeCell ref="B3:B7"/>
    <mergeCell ref="Q3:Q7"/>
    <mergeCell ref="K5:K7"/>
    <mergeCell ref="G3:P3"/>
    <mergeCell ref="F3:F7"/>
    <mergeCell ref="N5:N7"/>
    <mergeCell ref="O4:P4"/>
    <mergeCell ref="H71:H73"/>
    <mergeCell ref="I71:I73"/>
    <mergeCell ref="H74:H75"/>
    <mergeCell ref="H61:H62"/>
    <mergeCell ref="H63:H68"/>
    <mergeCell ref="I65:J65"/>
  </mergeCells>
  <printOptions horizontalCentered="1"/>
  <pageMargins left="0.2362204724409449" right="0.2362204724409449" top="0.2755905511811024" bottom="0.1968503937007874" header="0.5118110236220472" footer="0.5118110236220472"/>
  <pageSetup horizontalDpi="600" verticalDpi="600" orientation="landscape" paperSize="9" scale="60" r:id="rId1"/>
  <rowBreaks count="1" manualBreakCount="1">
    <brk id="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="90" zoomScaleNormal="90" workbookViewId="0" topLeftCell="A4">
      <selection activeCell="B18" sqref="B18"/>
    </sheetView>
  </sheetViews>
  <sheetFormatPr defaultColWidth="9.00390625" defaultRowHeight="12.75"/>
  <cols>
    <col min="1" max="1" width="4.75390625" style="346" customWidth="1"/>
    <col min="2" max="2" width="36.75390625" style="346" customWidth="1"/>
    <col min="3" max="3" width="5.875" style="346" customWidth="1"/>
    <col min="4" max="4" width="7.875" style="346" customWidth="1"/>
    <col min="5" max="5" width="11.875" style="346" customWidth="1"/>
    <col min="6" max="6" width="10.75390625" style="346" customWidth="1"/>
    <col min="7" max="7" width="10.625" style="346" customWidth="1"/>
    <col min="8" max="8" width="7.00390625" style="346" customWidth="1"/>
    <col min="9" max="9" width="9.875" style="346" customWidth="1"/>
    <col min="10" max="10" width="10.25390625" style="346" customWidth="1"/>
    <col min="11" max="11" width="8.875" style="346" customWidth="1"/>
    <col min="12" max="12" width="11.00390625" style="346" customWidth="1"/>
    <col min="13" max="13" width="12.75390625" style="346" hidden="1" customWidth="1"/>
    <col min="14" max="16384" width="9.125" style="346" customWidth="1"/>
  </cols>
  <sheetData>
    <row r="1" spans="11:14" ht="15.75">
      <c r="K1" s="795" t="s">
        <v>538</v>
      </c>
      <c r="L1" s="795"/>
      <c r="M1" s="795"/>
      <c r="N1" s="795"/>
    </row>
    <row r="2" spans="1:12" ht="16.5">
      <c r="A2" s="798" t="s">
        <v>80</v>
      </c>
      <c r="B2" s="798"/>
      <c r="C2" s="798"/>
      <c r="D2" s="798"/>
      <c r="E2" s="798"/>
      <c r="F2" s="798"/>
      <c r="G2" s="798"/>
      <c r="H2" s="798"/>
      <c r="I2" s="798"/>
      <c r="J2" s="798"/>
      <c r="K2" s="798"/>
      <c r="L2" s="798"/>
    </row>
    <row r="3" spans="1:12" ht="10.5" customHeight="1">
      <c r="A3" s="345"/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</row>
    <row r="4" spans="1:13" ht="15" customHeight="1">
      <c r="A4" s="799" t="s">
        <v>325</v>
      </c>
      <c r="B4" s="799" t="s">
        <v>73</v>
      </c>
      <c r="C4" s="792" t="s">
        <v>310</v>
      </c>
      <c r="D4" s="792" t="s">
        <v>311</v>
      </c>
      <c r="E4" s="791" t="s">
        <v>81</v>
      </c>
      <c r="F4" s="786" t="s">
        <v>82</v>
      </c>
      <c r="G4" s="787"/>
      <c r="H4" s="787"/>
      <c r="I4" s="788"/>
      <c r="J4" s="791" t="s">
        <v>74</v>
      </c>
      <c r="K4" s="791"/>
      <c r="L4" s="791" t="s">
        <v>83</v>
      </c>
      <c r="M4" s="791" t="s">
        <v>84</v>
      </c>
    </row>
    <row r="5" spans="1:13" ht="15" customHeight="1">
      <c r="A5" s="799"/>
      <c r="B5" s="799"/>
      <c r="C5" s="793"/>
      <c r="D5" s="793"/>
      <c r="E5" s="791"/>
      <c r="F5" s="791" t="s">
        <v>314</v>
      </c>
      <c r="G5" s="783" t="s">
        <v>313</v>
      </c>
      <c r="H5" s="784"/>
      <c r="I5" s="785"/>
      <c r="J5" s="791" t="s">
        <v>314</v>
      </c>
      <c r="K5" s="791" t="s">
        <v>85</v>
      </c>
      <c r="L5" s="791"/>
      <c r="M5" s="791"/>
    </row>
    <row r="6" spans="1:13" ht="18" customHeight="1">
      <c r="A6" s="799"/>
      <c r="B6" s="799"/>
      <c r="C6" s="793"/>
      <c r="D6" s="793"/>
      <c r="E6" s="791"/>
      <c r="F6" s="791"/>
      <c r="G6" s="789" t="s">
        <v>86</v>
      </c>
      <c r="H6" s="783" t="s">
        <v>313</v>
      </c>
      <c r="I6" s="785"/>
      <c r="J6" s="791"/>
      <c r="K6" s="791"/>
      <c r="L6" s="791"/>
      <c r="M6" s="791"/>
    </row>
    <row r="7" spans="1:13" ht="42" customHeight="1">
      <c r="A7" s="799"/>
      <c r="B7" s="799"/>
      <c r="C7" s="794"/>
      <c r="D7" s="794"/>
      <c r="E7" s="791"/>
      <c r="F7" s="791"/>
      <c r="G7" s="790"/>
      <c r="H7" s="347" t="s">
        <v>87</v>
      </c>
      <c r="I7" s="347" t="s">
        <v>88</v>
      </c>
      <c r="J7" s="791"/>
      <c r="K7" s="791"/>
      <c r="L7" s="791"/>
      <c r="M7" s="791"/>
    </row>
    <row r="8" spans="1:13" ht="7.5" customHeight="1">
      <c r="A8" s="348">
        <v>1</v>
      </c>
      <c r="B8" s="348">
        <v>2</v>
      </c>
      <c r="C8" s="348">
        <v>3</v>
      </c>
      <c r="D8" s="348">
        <v>4</v>
      </c>
      <c r="E8" s="348">
        <v>5</v>
      </c>
      <c r="F8" s="348">
        <v>6</v>
      </c>
      <c r="G8" s="348">
        <v>7</v>
      </c>
      <c r="H8" s="348">
        <v>8</v>
      </c>
      <c r="I8" s="348">
        <v>9</v>
      </c>
      <c r="J8" s="348">
        <v>10</v>
      </c>
      <c r="K8" s="348">
        <v>11</v>
      </c>
      <c r="L8" s="348"/>
      <c r="M8" s="348">
        <v>13</v>
      </c>
    </row>
    <row r="9" spans="1:13" ht="24.75" customHeight="1">
      <c r="A9" s="349" t="s">
        <v>317</v>
      </c>
      <c r="B9" s="350" t="s">
        <v>65</v>
      </c>
      <c r="C9" s="351" t="s">
        <v>89</v>
      </c>
      <c r="D9" s="351" t="s">
        <v>352</v>
      </c>
      <c r="E9" s="352">
        <v>6876</v>
      </c>
      <c r="F9" s="352">
        <f aca="true" t="shared" si="0" ref="F9:F19">G9</f>
        <v>17830</v>
      </c>
      <c r="G9" s="352">
        <v>17830</v>
      </c>
      <c r="H9" s="353" t="s">
        <v>323</v>
      </c>
      <c r="I9" s="353" t="s">
        <v>323</v>
      </c>
      <c r="J9" s="352">
        <v>24706</v>
      </c>
      <c r="K9" s="353" t="s">
        <v>323</v>
      </c>
      <c r="L9" s="352">
        <f aca="true" t="shared" si="1" ref="L9:L19">E9+F9-J9</f>
        <v>0</v>
      </c>
      <c r="M9" s="354">
        <v>0</v>
      </c>
    </row>
    <row r="10" spans="1:13" ht="24.75" customHeight="1">
      <c r="A10" s="349" t="s">
        <v>318</v>
      </c>
      <c r="B10" s="350" t="s">
        <v>90</v>
      </c>
      <c r="C10" s="351" t="s">
        <v>89</v>
      </c>
      <c r="D10" s="351" t="s">
        <v>352</v>
      </c>
      <c r="E10" s="352">
        <v>3435</v>
      </c>
      <c r="F10" s="352">
        <f t="shared" si="0"/>
        <v>1580</v>
      </c>
      <c r="G10" s="352">
        <v>1580</v>
      </c>
      <c r="H10" s="353" t="s">
        <v>323</v>
      </c>
      <c r="I10" s="353" t="s">
        <v>323</v>
      </c>
      <c r="J10" s="352">
        <v>5015</v>
      </c>
      <c r="K10" s="353" t="s">
        <v>323</v>
      </c>
      <c r="L10" s="352">
        <f t="shared" si="1"/>
        <v>0</v>
      </c>
      <c r="M10" s="354">
        <v>0</v>
      </c>
    </row>
    <row r="11" spans="1:13" ht="24.75" customHeight="1">
      <c r="A11" s="349" t="s">
        <v>319</v>
      </c>
      <c r="B11" s="350" t="s">
        <v>91</v>
      </c>
      <c r="C11" s="351" t="s">
        <v>89</v>
      </c>
      <c r="D11" s="351" t="s">
        <v>353</v>
      </c>
      <c r="E11" s="352">
        <v>18</v>
      </c>
      <c r="F11" s="352">
        <f t="shared" si="0"/>
        <v>3749</v>
      </c>
      <c r="G11" s="352">
        <v>3749</v>
      </c>
      <c r="H11" s="353" t="s">
        <v>323</v>
      </c>
      <c r="I11" s="353" t="s">
        <v>323</v>
      </c>
      <c r="J11" s="352">
        <v>3767</v>
      </c>
      <c r="K11" s="353" t="s">
        <v>323</v>
      </c>
      <c r="L11" s="352">
        <f t="shared" si="1"/>
        <v>0</v>
      </c>
      <c r="M11" s="354">
        <v>0</v>
      </c>
    </row>
    <row r="12" spans="1:13" ht="24.75" customHeight="1">
      <c r="A12" s="349" t="s">
        <v>309</v>
      </c>
      <c r="B12" s="350" t="s">
        <v>92</v>
      </c>
      <c r="C12" s="351" t="s">
        <v>89</v>
      </c>
      <c r="D12" s="351" t="s">
        <v>353</v>
      </c>
      <c r="E12" s="352">
        <v>12543</v>
      </c>
      <c r="F12" s="352">
        <f t="shared" si="0"/>
        <v>11650</v>
      </c>
      <c r="G12" s="352">
        <v>11650</v>
      </c>
      <c r="H12" s="353" t="s">
        <v>323</v>
      </c>
      <c r="I12" s="353" t="s">
        <v>323</v>
      </c>
      <c r="J12" s="352">
        <v>24193</v>
      </c>
      <c r="K12" s="353" t="s">
        <v>323</v>
      </c>
      <c r="L12" s="352">
        <f t="shared" si="1"/>
        <v>0</v>
      </c>
      <c r="M12" s="354">
        <v>0</v>
      </c>
    </row>
    <row r="13" spans="1:13" ht="24.75" customHeight="1">
      <c r="A13" s="349" t="s">
        <v>320</v>
      </c>
      <c r="B13" s="350" t="s">
        <v>64</v>
      </c>
      <c r="C13" s="351" t="s">
        <v>89</v>
      </c>
      <c r="D13" s="351" t="s">
        <v>353</v>
      </c>
      <c r="E13" s="352">
        <v>38947</v>
      </c>
      <c r="F13" s="352">
        <f t="shared" si="0"/>
        <v>31520</v>
      </c>
      <c r="G13" s="352">
        <v>31520</v>
      </c>
      <c r="H13" s="353" t="s">
        <v>323</v>
      </c>
      <c r="I13" s="353" t="s">
        <v>323</v>
      </c>
      <c r="J13" s="352">
        <v>70467</v>
      </c>
      <c r="K13" s="353" t="s">
        <v>323</v>
      </c>
      <c r="L13" s="352">
        <f t="shared" si="1"/>
        <v>0</v>
      </c>
      <c r="M13" s="354">
        <v>0</v>
      </c>
    </row>
    <row r="14" spans="1:13" ht="24.75" customHeight="1">
      <c r="A14" s="349" t="s">
        <v>321</v>
      </c>
      <c r="B14" s="350" t="s">
        <v>67</v>
      </c>
      <c r="C14" s="351" t="s">
        <v>89</v>
      </c>
      <c r="D14" s="351" t="s">
        <v>353</v>
      </c>
      <c r="E14" s="352">
        <v>9554</v>
      </c>
      <c r="F14" s="352">
        <f t="shared" si="0"/>
        <v>64963</v>
      </c>
      <c r="G14" s="352">
        <v>64963</v>
      </c>
      <c r="H14" s="353" t="s">
        <v>323</v>
      </c>
      <c r="I14" s="353" t="s">
        <v>323</v>
      </c>
      <c r="J14" s="352">
        <v>74517</v>
      </c>
      <c r="K14" s="353" t="s">
        <v>323</v>
      </c>
      <c r="L14" s="352">
        <f t="shared" si="1"/>
        <v>0</v>
      </c>
      <c r="M14" s="354">
        <v>0</v>
      </c>
    </row>
    <row r="15" spans="1:13" ht="24.75" customHeight="1">
      <c r="A15" s="349" t="s">
        <v>354</v>
      </c>
      <c r="B15" s="366" t="s">
        <v>67</v>
      </c>
      <c r="C15" s="355" t="s">
        <v>93</v>
      </c>
      <c r="D15" s="355" t="s">
        <v>94</v>
      </c>
      <c r="E15" s="356">
        <v>4857</v>
      </c>
      <c r="F15" s="352">
        <f t="shared" si="0"/>
        <v>68660</v>
      </c>
      <c r="G15" s="356">
        <v>68660</v>
      </c>
      <c r="H15" s="357" t="s">
        <v>323</v>
      </c>
      <c r="I15" s="357" t="s">
        <v>323</v>
      </c>
      <c r="J15" s="356">
        <v>73517</v>
      </c>
      <c r="K15" s="357" t="s">
        <v>323</v>
      </c>
      <c r="L15" s="352">
        <f t="shared" si="1"/>
        <v>0</v>
      </c>
      <c r="M15" s="358">
        <v>0</v>
      </c>
    </row>
    <row r="16" spans="1:13" ht="24.75" customHeight="1">
      <c r="A16" s="349" t="s">
        <v>359</v>
      </c>
      <c r="B16" s="350" t="s">
        <v>95</v>
      </c>
      <c r="C16" s="351" t="s">
        <v>93</v>
      </c>
      <c r="D16" s="351" t="s">
        <v>130</v>
      </c>
      <c r="E16" s="352">
        <v>25680</v>
      </c>
      <c r="F16" s="352">
        <f t="shared" si="0"/>
        <v>68400</v>
      </c>
      <c r="G16" s="352">
        <v>68400</v>
      </c>
      <c r="H16" s="353" t="s">
        <v>323</v>
      </c>
      <c r="I16" s="353" t="s">
        <v>323</v>
      </c>
      <c r="J16" s="352">
        <v>94080</v>
      </c>
      <c r="K16" s="353" t="s">
        <v>323</v>
      </c>
      <c r="L16" s="352">
        <f t="shared" si="1"/>
        <v>0</v>
      </c>
      <c r="M16" s="354">
        <v>0</v>
      </c>
    </row>
    <row r="17" spans="1:13" ht="24.75" customHeight="1">
      <c r="A17" s="349" t="s">
        <v>360</v>
      </c>
      <c r="B17" s="350" t="s">
        <v>96</v>
      </c>
      <c r="C17" s="351" t="s">
        <v>93</v>
      </c>
      <c r="D17" s="351" t="s">
        <v>130</v>
      </c>
      <c r="E17" s="352">
        <v>25861</v>
      </c>
      <c r="F17" s="352">
        <v>108700</v>
      </c>
      <c r="G17" s="352">
        <v>108700</v>
      </c>
      <c r="H17" s="353" t="s">
        <v>323</v>
      </c>
      <c r="I17" s="353" t="s">
        <v>323</v>
      </c>
      <c r="J17" s="352">
        <v>134561</v>
      </c>
      <c r="K17" s="353" t="s">
        <v>323</v>
      </c>
      <c r="L17" s="352">
        <f t="shared" si="1"/>
        <v>0</v>
      </c>
      <c r="M17" s="354">
        <v>0</v>
      </c>
    </row>
    <row r="18" spans="1:14" ht="24.75" customHeight="1">
      <c r="A18" s="349" t="s">
        <v>361</v>
      </c>
      <c r="B18" s="350" t="s">
        <v>96</v>
      </c>
      <c r="C18" s="351" t="s">
        <v>93</v>
      </c>
      <c r="D18" s="351" t="s">
        <v>94</v>
      </c>
      <c r="E18" s="352">
        <v>386</v>
      </c>
      <c r="F18" s="352">
        <f t="shared" si="0"/>
        <v>0</v>
      </c>
      <c r="G18" s="352">
        <v>0</v>
      </c>
      <c r="H18" s="353" t="s">
        <v>323</v>
      </c>
      <c r="I18" s="353" t="s">
        <v>323</v>
      </c>
      <c r="J18" s="352">
        <v>386</v>
      </c>
      <c r="K18" s="353" t="s">
        <v>323</v>
      </c>
      <c r="L18" s="352">
        <f t="shared" si="1"/>
        <v>0</v>
      </c>
      <c r="M18" s="352">
        <v>0</v>
      </c>
      <c r="N18" s="359"/>
    </row>
    <row r="19" spans="1:13" ht="24.75" customHeight="1" thickBot="1">
      <c r="A19" s="349" t="s">
        <v>362</v>
      </c>
      <c r="B19" s="366" t="s">
        <v>97</v>
      </c>
      <c r="C19" s="355" t="s">
        <v>93</v>
      </c>
      <c r="D19" s="355" t="s">
        <v>98</v>
      </c>
      <c r="E19" s="356">
        <v>4.96</v>
      </c>
      <c r="F19" s="356">
        <f t="shared" si="0"/>
        <v>10067</v>
      </c>
      <c r="G19" s="356">
        <v>10067</v>
      </c>
      <c r="H19" s="357" t="s">
        <v>323</v>
      </c>
      <c r="I19" s="357" t="s">
        <v>323</v>
      </c>
      <c r="J19" s="356">
        <v>10072</v>
      </c>
      <c r="K19" s="357" t="s">
        <v>323</v>
      </c>
      <c r="L19" s="352">
        <f t="shared" si="1"/>
        <v>-0.040000000000873115</v>
      </c>
      <c r="M19" s="358">
        <v>0</v>
      </c>
    </row>
    <row r="20" spans="1:13" s="363" customFormat="1" ht="24.75" customHeight="1" thickBot="1" thickTop="1">
      <c r="A20" s="796" t="s">
        <v>99</v>
      </c>
      <c r="B20" s="797"/>
      <c r="C20" s="360"/>
      <c r="D20" s="360"/>
      <c r="E20" s="361">
        <f>SUM(E9:E19)</f>
        <v>128161.96</v>
      </c>
      <c r="F20" s="361">
        <f>SUM(F9:F19)</f>
        <v>387119</v>
      </c>
      <c r="G20" s="361">
        <f>SUM(G9:G19)</f>
        <v>387119</v>
      </c>
      <c r="H20" s="361">
        <f>SUM(H9:H17)</f>
        <v>0</v>
      </c>
      <c r="I20" s="361">
        <f>SUM(I9:I17)</f>
        <v>0</v>
      </c>
      <c r="J20" s="361">
        <f>SUM(J9:J19)</f>
        <v>515281</v>
      </c>
      <c r="K20" s="361">
        <f>SUM(K9:K19)</f>
        <v>0</v>
      </c>
      <c r="L20" s="361">
        <f>SUM(L9:L19)</f>
        <v>-0.040000000000873115</v>
      </c>
      <c r="M20" s="362">
        <f>SUM(M9:M17)</f>
        <v>0</v>
      </c>
    </row>
    <row r="21" ht="12.75" customHeight="1" thickTop="1"/>
    <row r="22" ht="12.75" customHeight="1">
      <c r="A22" s="364"/>
    </row>
    <row r="23" spans="1:6" ht="12.75">
      <c r="A23" s="364"/>
      <c r="F23" s="365"/>
    </row>
    <row r="24" spans="1:6" ht="12.75">
      <c r="A24" s="364"/>
      <c r="F24" s="365"/>
    </row>
    <row r="25" spans="1:6" ht="12.75">
      <c r="A25" s="364"/>
      <c r="F25" s="365"/>
    </row>
  </sheetData>
  <sheetProtection/>
  <mergeCells count="18">
    <mergeCell ref="D4:D7"/>
    <mergeCell ref="C4:C7"/>
    <mergeCell ref="K1:N1"/>
    <mergeCell ref="A20:B20"/>
    <mergeCell ref="J4:K4"/>
    <mergeCell ref="A2:L2"/>
    <mergeCell ref="A4:A7"/>
    <mergeCell ref="B4:B7"/>
    <mergeCell ref="E4:E7"/>
    <mergeCell ref="F5:F7"/>
    <mergeCell ref="M4:M7"/>
    <mergeCell ref="J5:J7"/>
    <mergeCell ref="K5:K7"/>
    <mergeCell ref="L4:L7"/>
    <mergeCell ref="G5:I5"/>
    <mergeCell ref="H6:I6"/>
    <mergeCell ref="F4:I4"/>
    <mergeCell ref="G6:G7"/>
  </mergeCells>
  <printOptions horizontalCentered="1"/>
  <pageMargins left="0.4330708661417323" right="0.4330708661417323" top="0.3937007874015748" bottom="0.2755905511811024" header="0.35433070866141736" footer="0.2755905511811024"/>
  <pageSetup firstPageNumber="24" useFirstPageNumber="1" horizontalDpi="600" verticalDpi="600" orientation="landscape" paperSize="9" scale="95" r:id="rId1"/>
  <headerFooter alignWithMargins="0">
    <oddHeader>&amp;R&amp;9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AG56"/>
  <sheetViews>
    <sheetView workbookViewId="0" topLeftCell="N19">
      <selection activeCell="F54" sqref="F54:S54"/>
    </sheetView>
  </sheetViews>
  <sheetFormatPr defaultColWidth="9.00390625" defaultRowHeight="12.75"/>
  <cols>
    <col min="1" max="1" width="7.125" style="451" customWidth="1"/>
    <col min="2" max="2" width="10.00390625" style="451" customWidth="1"/>
    <col min="3" max="3" width="6.25390625" style="451" customWidth="1"/>
    <col min="4" max="4" width="24.875" style="451" customWidth="1"/>
    <col min="5" max="6" width="11.125" style="451" hidden="1" customWidth="1"/>
    <col min="7" max="10" width="12.375" style="451" hidden="1" customWidth="1"/>
    <col min="11" max="13" width="14.75390625" style="451" customWidth="1"/>
    <col min="14" max="15" width="9.125" style="451" customWidth="1"/>
    <col min="16" max="16" width="5.25390625" style="451" customWidth="1"/>
    <col min="17" max="17" width="32.75390625" style="451" customWidth="1"/>
    <col min="18" max="18" width="16.375" style="451" hidden="1" customWidth="1"/>
    <col min="19" max="19" width="10.75390625" style="451" hidden="1" customWidth="1"/>
    <col min="20" max="23" width="12.375" style="451" hidden="1" customWidth="1"/>
    <col min="24" max="27" width="13.25390625" style="451" hidden="1" customWidth="1"/>
    <col min="28" max="30" width="13.25390625" style="451" customWidth="1"/>
    <col min="31" max="31" width="30.875" style="451" customWidth="1"/>
    <col min="32" max="16384" width="9.125" style="451" customWidth="1"/>
  </cols>
  <sheetData>
    <row r="3" ht="23.25" customHeight="1">
      <c r="AE3" s="452" t="s">
        <v>539</v>
      </c>
    </row>
    <row r="4" spans="1:31" ht="28.5" customHeight="1" thickBot="1">
      <c r="A4" s="812" t="s">
        <v>398</v>
      </c>
      <c r="B4" s="812"/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812"/>
      <c r="Q4" s="812"/>
      <c r="R4" s="812"/>
      <c r="S4" s="812"/>
      <c r="T4" s="812"/>
      <c r="U4" s="812"/>
      <c r="V4" s="812"/>
      <c r="W4" s="812"/>
      <c r="X4" s="812"/>
      <c r="Y4" s="812"/>
      <c r="Z4" s="812"/>
      <c r="AA4" s="812"/>
      <c r="AB4" s="812"/>
      <c r="AC4" s="812"/>
      <c r="AD4" s="812"/>
      <c r="AE4" s="812"/>
    </row>
    <row r="5" spans="1:31" ht="14.25" thickBot="1" thickTop="1">
      <c r="A5" s="817" t="s">
        <v>131</v>
      </c>
      <c r="B5" s="818"/>
      <c r="C5" s="818"/>
      <c r="D5" s="818"/>
      <c r="E5" s="818"/>
      <c r="F5" s="818"/>
      <c r="G5" s="819"/>
      <c r="H5" s="453"/>
      <c r="I5" s="453"/>
      <c r="J5" s="453"/>
      <c r="K5" s="453"/>
      <c r="L5" s="453"/>
      <c r="M5" s="453"/>
      <c r="N5" s="824" t="s">
        <v>228</v>
      </c>
      <c r="O5" s="825"/>
      <c r="P5" s="825"/>
      <c r="Q5" s="825"/>
      <c r="R5" s="826"/>
      <c r="S5" s="826"/>
      <c r="T5" s="826"/>
      <c r="U5" s="826"/>
      <c r="V5" s="826"/>
      <c r="W5" s="826"/>
      <c r="X5" s="826"/>
      <c r="Y5" s="826"/>
      <c r="Z5" s="826"/>
      <c r="AA5" s="826"/>
      <c r="AB5" s="826"/>
      <c r="AC5" s="826"/>
      <c r="AD5" s="826"/>
      <c r="AE5" s="827"/>
    </row>
    <row r="6" spans="1:31" ht="26.25" customHeight="1" thickTop="1">
      <c r="A6" s="824" t="s">
        <v>399</v>
      </c>
      <c r="B6" s="825"/>
      <c r="C6" s="825"/>
      <c r="D6" s="826" t="s">
        <v>400</v>
      </c>
      <c r="E6" s="820" t="s">
        <v>401</v>
      </c>
      <c r="F6" s="822" t="s">
        <v>235</v>
      </c>
      <c r="G6" s="839" t="s">
        <v>402</v>
      </c>
      <c r="H6" s="822" t="s">
        <v>403</v>
      </c>
      <c r="I6" s="839" t="s">
        <v>404</v>
      </c>
      <c r="J6" s="851" t="s">
        <v>76</v>
      </c>
      <c r="K6" s="839" t="s">
        <v>452</v>
      </c>
      <c r="L6" s="851" t="s">
        <v>482</v>
      </c>
      <c r="M6" s="839" t="s">
        <v>452</v>
      </c>
      <c r="N6" s="830" t="s">
        <v>399</v>
      </c>
      <c r="O6" s="831"/>
      <c r="P6" s="831"/>
      <c r="Q6" s="853" t="s">
        <v>400</v>
      </c>
      <c r="R6" s="828" t="s">
        <v>401</v>
      </c>
      <c r="S6" s="813" t="s">
        <v>235</v>
      </c>
      <c r="T6" s="815" t="s">
        <v>405</v>
      </c>
      <c r="U6" s="813" t="s">
        <v>403</v>
      </c>
      <c r="V6" s="815" t="s">
        <v>405</v>
      </c>
      <c r="W6" s="454" t="s">
        <v>406</v>
      </c>
      <c r="X6" s="815" t="s">
        <v>407</v>
      </c>
      <c r="Y6" s="454" t="s">
        <v>406</v>
      </c>
      <c r="Z6" s="815" t="s">
        <v>451</v>
      </c>
      <c r="AA6" s="454" t="s">
        <v>406</v>
      </c>
      <c r="AB6" s="581" t="s">
        <v>448</v>
      </c>
      <c r="AC6" s="454" t="s">
        <v>406</v>
      </c>
      <c r="AD6" s="581" t="s">
        <v>448</v>
      </c>
      <c r="AE6" s="828" t="s">
        <v>408</v>
      </c>
    </row>
    <row r="7" spans="1:31" ht="13.5" customHeight="1" thickBot="1">
      <c r="A7" s="455" t="s">
        <v>409</v>
      </c>
      <c r="B7" s="456" t="s">
        <v>410</v>
      </c>
      <c r="C7" s="457" t="s">
        <v>312</v>
      </c>
      <c r="D7" s="835"/>
      <c r="E7" s="821"/>
      <c r="F7" s="823"/>
      <c r="G7" s="840"/>
      <c r="H7" s="823"/>
      <c r="I7" s="840"/>
      <c r="J7" s="852"/>
      <c r="K7" s="840"/>
      <c r="L7" s="852"/>
      <c r="M7" s="840"/>
      <c r="N7" s="455" t="s">
        <v>409</v>
      </c>
      <c r="O7" s="456" t="s">
        <v>410</v>
      </c>
      <c r="P7" s="457" t="s">
        <v>312</v>
      </c>
      <c r="Q7" s="854"/>
      <c r="R7" s="829"/>
      <c r="S7" s="814"/>
      <c r="T7" s="816"/>
      <c r="U7" s="814"/>
      <c r="V7" s="816"/>
      <c r="W7" s="458" t="s">
        <v>411</v>
      </c>
      <c r="X7" s="816"/>
      <c r="Y7" s="458" t="s">
        <v>412</v>
      </c>
      <c r="Z7" s="816"/>
      <c r="AA7" s="458" t="s">
        <v>445</v>
      </c>
      <c r="AB7" s="582" t="s">
        <v>449</v>
      </c>
      <c r="AC7" s="458" t="s">
        <v>445</v>
      </c>
      <c r="AD7" s="582" t="s">
        <v>449</v>
      </c>
      <c r="AE7" s="829"/>
    </row>
    <row r="8" spans="1:31" ht="27" thickBot="1" thickTop="1">
      <c r="A8" s="459">
        <v>900</v>
      </c>
      <c r="B8" s="460"/>
      <c r="C8" s="461"/>
      <c r="D8" s="462" t="s">
        <v>413</v>
      </c>
      <c r="E8" s="463">
        <f>E9</f>
        <v>811175</v>
      </c>
      <c r="F8" s="464"/>
      <c r="G8" s="465">
        <f aca="true" t="shared" si="0" ref="G8:M8">G9</f>
        <v>827175</v>
      </c>
      <c r="H8" s="464">
        <f t="shared" si="0"/>
        <v>5000</v>
      </c>
      <c r="I8" s="466">
        <f t="shared" si="0"/>
        <v>832175</v>
      </c>
      <c r="J8" s="467">
        <f t="shared" si="0"/>
        <v>37903</v>
      </c>
      <c r="K8" s="468">
        <f t="shared" si="0"/>
        <v>870078</v>
      </c>
      <c r="L8" s="467">
        <f t="shared" si="0"/>
        <v>30000</v>
      </c>
      <c r="M8" s="468">
        <f t="shared" si="0"/>
        <v>900078</v>
      </c>
      <c r="N8" s="469">
        <v>900</v>
      </c>
      <c r="O8" s="470"/>
      <c r="P8" s="470"/>
      <c r="Q8" s="471" t="s">
        <v>413</v>
      </c>
      <c r="R8" s="472">
        <f aca="true" t="shared" si="1" ref="R8:AC8">R9</f>
        <v>13500</v>
      </c>
      <c r="S8" s="472">
        <f t="shared" si="1"/>
        <v>16000</v>
      </c>
      <c r="T8" s="473">
        <f t="shared" si="1"/>
        <v>29500</v>
      </c>
      <c r="U8" s="472">
        <f t="shared" si="1"/>
        <v>5000</v>
      </c>
      <c r="V8" s="473">
        <f t="shared" si="1"/>
        <v>34500</v>
      </c>
      <c r="W8" s="474">
        <f t="shared" si="1"/>
        <v>0</v>
      </c>
      <c r="X8" s="473">
        <f t="shared" si="1"/>
        <v>34500</v>
      </c>
      <c r="Y8" s="474">
        <f t="shared" si="1"/>
        <v>0</v>
      </c>
      <c r="Z8" s="473">
        <f t="shared" si="1"/>
        <v>34500</v>
      </c>
      <c r="AA8" s="474">
        <f t="shared" si="1"/>
        <v>0</v>
      </c>
      <c r="AB8" s="576">
        <f>Z8+AA8</f>
        <v>34500</v>
      </c>
      <c r="AC8" s="474">
        <f t="shared" si="1"/>
        <v>-3114</v>
      </c>
      <c r="AD8" s="576">
        <f>AB8+AC8</f>
        <v>31386</v>
      </c>
      <c r="AE8" s="475"/>
    </row>
    <row r="9" spans="1:31" ht="51.75" customHeight="1" thickTop="1">
      <c r="A9" s="476"/>
      <c r="B9" s="477">
        <v>90019</v>
      </c>
      <c r="C9" s="477"/>
      <c r="D9" s="478" t="s">
        <v>414</v>
      </c>
      <c r="E9" s="479">
        <f>SUM(E10:E47)</f>
        <v>811175</v>
      </c>
      <c r="F9" s="480">
        <f>SUM(F10:F47)</f>
        <v>16000</v>
      </c>
      <c r="G9" s="481">
        <f>SUM(G10:G47)</f>
        <v>827175</v>
      </c>
      <c r="H9" s="480">
        <v>5000</v>
      </c>
      <c r="I9" s="481">
        <f>SUM(I10:I47)</f>
        <v>832175</v>
      </c>
      <c r="J9" s="482">
        <f>SUM(J10:J47)</f>
        <v>37903</v>
      </c>
      <c r="K9" s="483">
        <f>I9+J9</f>
        <v>870078</v>
      </c>
      <c r="L9" s="482">
        <f>SUM(L10:L47)</f>
        <v>30000</v>
      </c>
      <c r="M9" s="483">
        <f>K9+L9</f>
        <v>900078</v>
      </c>
      <c r="N9" s="484"/>
      <c r="O9" s="485">
        <v>90019</v>
      </c>
      <c r="P9" s="485"/>
      <c r="Q9" s="486" t="s">
        <v>414</v>
      </c>
      <c r="R9" s="487">
        <f>SUM(R10:R18)</f>
        <v>13500</v>
      </c>
      <c r="S9" s="487">
        <f>SUM(S10:S18)</f>
        <v>16000</v>
      </c>
      <c r="T9" s="488">
        <f>SUM(T10:T18)</f>
        <v>29500</v>
      </c>
      <c r="U9" s="487">
        <f>U14</f>
        <v>5000</v>
      </c>
      <c r="V9" s="488">
        <f>SUM(V10:V18)</f>
        <v>34500</v>
      </c>
      <c r="W9" s="489"/>
      <c r="X9" s="488">
        <f>SUM(X10:X18)</f>
        <v>34500</v>
      </c>
      <c r="Y9" s="489"/>
      <c r="Z9" s="488">
        <f>SUM(Z10:Z18)</f>
        <v>34500</v>
      </c>
      <c r="AA9" s="489">
        <f>SUM(AA10:AA18)</f>
        <v>0</v>
      </c>
      <c r="AB9" s="583">
        <f>AA9+Z9</f>
        <v>34500</v>
      </c>
      <c r="AC9" s="489">
        <f>SUM(AC10:AC18)</f>
        <v>-3114</v>
      </c>
      <c r="AD9" s="583">
        <f>AC9+AB9</f>
        <v>31386</v>
      </c>
      <c r="AE9" s="490"/>
    </row>
    <row r="10" spans="1:31" ht="24.75" customHeight="1">
      <c r="A10" s="841"/>
      <c r="B10" s="842"/>
      <c r="C10" s="847" t="s">
        <v>229</v>
      </c>
      <c r="D10" s="836" t="s">
        <v>415</v>
      </c>
      <c r="E10" s="493">
        <v>22097</v>
      </c>
      <c r="F10" s="494"/>
      <c r="G10" s="495">
        <f>E10+F10</f>
        <v>22097</v>
      </c>
      <c r="H10" s="494"/>
      <c r="I10" s="855">
        <f>G10+H10</f>
        <v>22097</v>
      </c>
      <c r="J10" s="800">
        <v>-22097</v>
      </c>
      <c r="K10" s="803">
        <f>I10+J10</f>
        <v>0</v>
      </c>
      <c r="L10" s="800">
        <v>0</v>
      </c>
      <c r="M10" s="803">
        <f>K10+L10</f>
        <v>0</v>
      </c>
      <c r="N10" s="498"/>
      <c r="O10" s="499"/>
      <c r="P10" s="500" t="s">
        <v>129</v>
      </c>
      <c r="Q10" s="506" t="s">
        <v>416</v>
      </c>
      <c r="R10" s="501">
        <v>1500</v>
      </c>
      <c r="S10" s="501">
        <v>0</v>
      </c>
      <c r="T10" s="502">
        <f aca="true" t="shared" si="2" ref="T10:T29">R10+S10</f>
        <v>1500</v>
      </c>
      <c r="U10" s="501"/>
      <c r="V10" s="502">
        <f aca="true" t="shared" si="3" ref="V10:V29">T10+U10</f>
        <v>1500</v>
      </c>
      <c r="W10" s="503"/>
      <c r="X10" s="502">
        <f aca="true" t="shared" si="4" ref="X10:X19">V10+W10</f>
        <v>1500</v>
      </c>
      <c r="Y10" s="503"/>
      <c r="Z10" s="502">
        <f aca="true" t="shared" si="5" ref="Z10:Z35">X10+Y10</f>
        <v>1500</v>
      </c>
      <c r="AA10" s="503">
        <v>200</v>
      </c>
      <c r="AB10" s="583">
        <f aca="true" t="shared" si="6" ref="AB10:AB48">AA10+Z10</f>
        <v>1700</v>
      </c>
      <c r="AC10" s="503">
        <v>-107</v>
      </c>
      <c r="AD10" s="583">
        <f aca="true" t="shared" si="7" ref="AD10:AD46">AC10+AB10</f>
        <v>1593</v>
      </c>
      <c r="AE10" s="809" t="s">
        <v>417</v>
      </c>
    </row>
    <row r="11" spans="1:31" ht="15">
      <c r="A11" s="843"/>
      <c r="B11" s="844"/>
      <c r="C11" s="848"/>
      <c r="D11" s="837"/>
      <c r="E11" s="493"/>
      <c r="F11" s="494"/>
      <c r="G11" s="495"/>
      <c r="H11" s="494"/>
      <c r="I11" s="856"/>
      <c r="J11" s="801"/>
      <c r="K11" s="804"/>
      <c r="L11" s="801"/>
      <c r="M11" s="804"/>
      <c r="N11" s="504"/>
      <c r="O11" s="505"/>
      <c r="P11" s="500" t="s">
        <v>77</v>
      </c>
      <c r="Q11" s="506" t="s">
        <v>446</v>
      </c>
      <c r="R11" s="501"/>
      <c r="S11" s="501"/>
      <c r="T11" s="502"/>
      <c r="U11" s="501"/>
      <c r="V11" s="502"/>
      <c r="W11" s="503"/>
      <c r="X11" s="502"/>
      <c r="Y11" s="503"/>
      <c r="Z11" s="502"/>
      <c r="AA11" s="503">
        <v>27</v>
      </c>
      <c r="AB11" s="583">
        <f t="shared" si="6"/>
        <v>27</v>
      </c>
      <c r="AC11" s="503">
        <v>-27</v>
      </c>
      <c r="AD11" s="583">
        <f t="shared" si="7"/>
        <v>0</v>
      </c>
      <c r="AE11" s="810"/>
    </row>
    <row r="12" spans="1:31" ht="15">
      <c r="A12" s="843"/>
      <c r="B12" s="844"/>
      <c r="C12" s="849"/>
      <c r="D12" s="838"/>
      <c r="E12" s="493"/>
      <c r="F12" s="494"/>
      <c r="G12" s="495"/>
      <c r="H12" s="494"/>
      <c r="I12" s="857"/>
      <c r="J12" s="802"/>
      <c r="K12" s="805"/>
      <c r="L12" s="802"/>
      <c r="M12" s="805"/>
      <c r="N12" s="504"/>
      <c r="O12" s="505"/>
      <c r="P12" s="500" t="s">
        <v>78</v>
      </c>
      <c r="Q12" s="506" t="s">
        <v>447</v>
      </c>
      <c r="R12" s="501"/>
      <c r="S12" s="501"/>
      <c r="T12" s="502"/>
      <c r="U12" s="501"/>
      <c r="V12" s="502"/>
      <c r="W12" s="503"/>
      <c r="X12" s="502"/>
      <c r="Y12" s="503"/>
      <c r="Z12" s="502"/>
      <c r="AA12" s="503">
        <v>5</v>
      </c>
      <c r="AB12" s="583">
        <f t="shared" si="6"/>
        <v>5</v>
      </c>
      <c r="AC12" s="503">
        <v>-5</v>
      </c>
      <c r="AD12" s="583">
        <f t="shared" si="7"/>
        <v>0</v>
      </c>
      <c r="AE12" s="810"/>
    </row>
    <row r="13" spans="1:31" ht="23.25" customHeight="1">
      <c r="A13" s="843"/>
      <c r="B13" s="844"/>
      <c r="C13" s="491" t="s">
        <v>38</v>
      </c>
      <c r="D13" s="492" t="s">
        <v>418</v>
      </c>
      <c r="E13" s="493">
        <v>300000</v>
      </c>
      <c r="F13" s="494">
        <v>16000</v>
      </c>
      <c r="G13" s="495">
        <f>E13+F13</f>
        <v>316000</v>
      </c>
      <c r="H13" s="494">
        <v>5000</v>
      </c>
      <c r="I13" s="495">
        <f>G13+H13</f>
        <v>321000</v>
      </c>
      <c r="J13" s="496">
        <v>60000</v>
      </c>
      <c r="K13" s="497">
        <f>I13+J13</f>
        <v>381000</v>
      </c>
      <c r="L13" s="496">
        <v>30000</v>
      </c>
      <c r="M13" s="497">
        <f>K13+L13</f>
        <v>411000</v>
      </c>
      <c r="N13" s="504"/>
      <c r="O13" s="505"/>
      <c r="P13" s="500" t="s">
        <v>10</v>
      </c>
      <c r="Q13" s="506" t="s">
        <v>419</v>
      </c>
      <c r="R13" s="501">
        <v>1000</v>
      </c>
      <c r="S13" s="501">
        <v>-500</v>
      </c>
      <c r="T13" s="502">
        <f t="shared" si="2"/>
        <v>500</v>
      </c>
      <c r="U13" s="501"/>
      <c r="V13" s="502">
        <f t="shared" si="3"/>
        <v>500</v>
      </c>
      <c r="W13" s="503"/>
      <c r="X13" s="502">
        <f t="shared" si="4"/>
        <v>500</v>
      </c>
      <c r="Y13" s="503"/>
      <c r="Z13" s="502">
        <f t="shared" si="5"/>
        <v>500</v>
      </c>
      <c r="AA13" s="503"/>
      <c r="AB13" s="583">
        <f t="shared" si="6"/>
        <v>500</v>
      </c>
      <c r="AC13" s="503">
        <v>2</v>
      </c>
      <c r="AD13" s="583">
        <f t="shared" si="7"/>
        <v>502</v>
      </c>
      <c r="AE13" s="810"/>
    </row>
    <row r="14" spans="1:31" ht="21.75" customHeight="1">
      <c r="A14" s="845"/>
      <c r="B14" s="846"/>
      <c r="C14" s="491" t="s">
        <v>230</v>
      </c>
      <c r="D14" s="507" t="s">
        <v>420</v>
      </c>
      <c r="E14" s="493">
        <v>489078</v>
      </c>
      <c r="F14" s="494"/>
      <c r="G14" s="495">
        <f>E14+F14</f>
        <v>489078</v>
      </c>
      <c r="H14" s="494"/>
      <c r="I14" s="495">
        <f>G14+H14</f>
        <v>489078</v>
      </c>
      <c r="J14" s="496"/>
      <c r="K14" s="497">
        <f>I14+J14</f>
        <v>489078</v>
      </c>
      <c r="L14" s="496"/>
      <c r="M14" s="497">
        <f>K14+L14</f>
        <v>489078</v>
      </c>
      <c r="N14" s="504"/>
      <c r="O14" s="505"/>
      <c r="P14" s="508">
        <v>4300</v>
      </c>
      <c r="Q14" s="508" t="s">
        <v>421</v>
      </c>
      <c r="R14" s="501">
        <v>2500</v>
      </c>
      <c r="S14" s="501">
        <v>22000</v>
      </c>
      <c r="T14" s="502">
        <f t="shared" si="2"/>
        <v>24500</v>
      </c>
      <c r="U14" s="501">
        <v>5000</v>
      </c>
      <c r="V14" s="502">
        <f t="shared" si="3"/>
        <v>29500</v>
      </c>
      <c r="W14" s="503"/>
      <c r="X14" s="502">
        <f t="shared" si="4"/>
        <v>29500</v>
      </c>
      <c r="Y14" s="503"/>
      <c r="Z14" s="502">
        <f t="shared" si="5"/>
        <v>29500</v>
      </c>
      <c r="AA14" s="503"/>
      <c r="AB14" s="583">
        <f t="shared" si="6"/>
        <v>29500</v>
      </c>
      <c r="AC14" s="503">
        <v>-209</v>
      </c>
      <c r="AD14" s="583">
        <f t="shared" si="7"/>
        <v>29291</v>
      </c>
      <c r="AE14" s="810"/>
    </row>
    <row r="15" spans="1:31" ht="24">
      <c r="A15" s="509"/>
      <c r="B15" s="510"/>
      <c r="C15" s="491"/>
      <c r="D15" s="507"/>
      <c r="E15" s="493"/>
      <c r="F15" s="494"/>
      <c r="G15" s="495"/>
      <c r="H15" s="494"/>
      <c r="I15" s="495"/>
      <c r="J15" s="496"/>
      <c r="K15" s="497"/>
      <c r="L15" s="496"/>
      <c r="M15" s="497"/>
      <c r="N15" s="504"/>
      <c r="O15" s="505"/>
      <c r="P15" s="508">
        <v>4390</v>
      </c>
      <c r="Q15" s="508" t="s">
        <v>422</v>
      </c>
      <c r="R15" s="501">
        <v>2000</v>
      </c>
      <c r="S15" s="501">
        <v>-1500</v>
      </c>
      <c r="T15" s="502">
        <f t="shared" si="2"/>
        <v>500</v>
      </c>
      <c r="U15" s="501"/>
      <c r="V15" s="502">
        <f t="shared" si="3"/>
        <v>500</v>
      </c>
      <c r="W15" s="503"/>
      <c r="X15" s="502">
        <f t="shared" si="4"/>
        <v>500</v>
      </c>
      <c r="Y15" s="503"/>
      <c r="Z15" s="502">
        <f t="shared" si="5"/>
        <v>500</v>
      </c>
      <c r="AA15" s="503"/>
      <c r="AB15" s="583">
        <f t="shared" si="6"/>
        <v>500</v>
      </c>
      <c r="AC15" s="503">
        <v>-500</v>
      </c>
      <c r="AD15" s="583">
        <f t="shared" si="7"/>
        <v>0</v>
      </c>
      <c r="AE15" s="810"/>
    </row>
    <row r="16" spans="1:31" ht="24">
      <c r="A16" s="509"/>
      <c r="B16" s="510"/>
      <c r="C16" s="491"/>
      <c r="D16" s="510"/>
      <c r="E16" s="493"/>
      <c r="F16" s="494"/>
      <c r="G16" s="495"/>
      <c r="H16" s="494"/>
      <c r="I16" s="495"/>
      <c r="J16" s="496"/>
      <c r="K16" s="497"/>
      <c r="L16" s="496"/>
      <c r="M16" s="497"/>
      <c r="N16" s="504"/>
      <c r="O16" s="505"/>
      <c r="P16" s="508">
        <v>4700</v>
      </c>
      <c r="Q16" s="508" t="s">
        <v>423</v>
      </c>
      <c r="R16" s="501">
        <v>3000</v>
      </c>
      <c r="S16" s="501">
        <v>-500</v>
      </c>
      <c r="T16" s="502">
        <f t="shared" si="2"/>
        <v>2500</v>
      </c>
      <c r="U16" s="501"/>
      <c r="V16" s="502">
        <f t="shared" si="3"/>
        <v>2500</v>
      </c>
      <c r="W16" s="503"/>
      <c r="X16" s="502">
        <f t="shared" si="4"/>
        <v>2500</v>
      </c>
      <c r="Y16" s="503">
        <v>-2343</v>
      </c>
      <c r="Z16" s="502">
        <f t="shared" si="5"/>
        <v>157</v>
      </c>
      <c r="AA16" s="503"/>
      <c r="AB16" s="583">
        <f t="shared" si="6"/>
        <v>157</v>
      </c>
      <c r="AC16" s="503">
        <v>-157</v>
      </c>
      <c r="AD16" s="583">
        <f t="shared" si="7"/>
        <v>0</v>
      </c>
      <c r="AE16" s="810"/>
    </row>
    <row r="17" spans="1:31" ht="28.5" customHeight="1">
      <c r="A17" s="509"/>
      <c r="B17" s="510"/>
      <c r="C17" s="491"/>
      <c r="D17" s="510"/>
      <c r="E17" s="493"/>
      <c r="F17" s="494"/>
      <c r="G17" s="495"/>
      <c r="H17" s="494"/>
      <c r="I17" s="495"/>
      <c r="J17" s="496"/>
      <c r="K17" s="497"/>
      <c r="L17" s="496"/>
      <c r="M17" s="497"/>
      <c r="N17" s="504"/>
      <c r="O17" s="505"/>
      <c r="P17" s="508">
        <v>4740</v>
      </c>
      <c r="Q17" s="508" t="s">
        <v>424</v>
      </c>
      <c r="R17" s="501">
        <v>500</v>
      </c>
      <c r="S17" s="501">
        <v>-500</v>
      </c>
      <c r="T17" s="502">
        <f t="shared" si="2"/>
        <v>0</v>
      </c>
      <c r="U17" s="501"/>
      <c r="V17" s="502">
        <f t="shared" si="3"/>
        <v>0</v>
      </c>
      <c r="W17" s="503"/>
      <c r="X17" s="502">
        <f t="shared" si="4"/>
        <v>0</v>
      </c>
      <c r="Y17" s="503"/>
      <c r="Z17" s="502">
        <f t="shared" si="5"/>
        <v>0</v>
      </c>
      <c r="AA17" s="503"/>
      <c r="AB17" s="583">
        <f t="shared" si="6"/>
        <v>0</v>
      </c>
      <c r="AC17" s="503"/>
      <c r="AD17" s="583">
        <f t="shared" si="7"/>
        <v>0</v>
      </c>
      <c r="AE17" s="810"/>
    </row>
    <row r="18" spans="1:31" ht="28.5" customHeight="1" thickBot="1">
      <c r="A18" s="509"/>
      <c r="B18" s="510"/>
      <c r="C18" s="491"/>
      <c r="D18" s="510"/>
      <c r="E18" s="493"/>
      <c r="F18" s="494"/>
      <c r="G18" s="495"/>
      <c r="H18" s="494"/>
      <c r="I18" s="495"/>
      <c r="J18" s="496"/>
      <c r="K18" s="497"/>
      <c r="L18" s="496"/>
      <c r="M18" s="497"/>
      <c r="N18" s="511"/>
      <c r="O18" s="512"/>
      <c r="P18" s="508">
        <v>4750</v>
      </c>
      <c r="Q18" s="513" t="s">
        <v>425</v>
      </c>
      <c r="R18" s="514">
        <v>3000</v>
      </c>
      <c r="S18" s="514">
        <v>-3000</v>
      </c>
      <c r="T18" s="502">
        <f t="shared" si="2"/>
        <v>0</v>
      </c>
      <c r="U18" s="514"/>
      <c r="V18" s="502">
        <f t="shared" si="3"/>
        <v>0</v>
      </c>
      <c r="W18" s="503"/>
      <c r="X18" s="502">
        <f t="shared" si="4"/>
        <v>0</v>
      </c>
      <c r="Y18" s="503">
        <v>2343</v>
      </c>
      <c r="Z18" s="502">
        <f t="shared" si="5"/>
        <v>2343</v>
      </c>
      <c r="AA18" s="503">
        <v>-232</v>
      </c>
      <c r="AB18" s="585">
        <f t="shared" si="6"/>
        <v>2111</v>
      </c>
      <c r="AC18" s="503">
        <v>-2111</v>
      </c>
      <c r="AD18" s="585">
        <f t="shared" si="7"/>
        <v>0</v>
      </c>
      <c r="AE18" s="811"/>
    </row>
    <row r="19" spans="1:31" ht="16.5" thickBot="1" thickTop="1">
      <c r="A19" s="509"/>
      <c r="B19" s="510"/>
      <c r="C19" s="491"/>
      <c r="D19" s="510"/>
      <c r="E19" s="493"/>
      <c r="F19" s="494"/>
      <c r="G19" s="495"/>
      <c r="H19" s="494"/>
      <c r="I19" s="495"/>
      <c r="J19" s="496"/>
      <c r="K19" s="497"/>
      <c r="L19" s="496"/>
      <c r="M19" s="497"/>
      <c r="N19" s="469">
        <v>854</v>
      </c>
      <c r="O19" s="470"/>
      <c r="P19" s="515"/>
      <c r="Q19" s="462" t="s">
        <v>426</v>
      </c>
      <c r="R19" s="472">
        <f>R20</f>
        <v>227000</v>
      </c>
      <c r="S19" s="463"/>
      <c r="T19" s="465">
        <f t="shared" si="2"/>
        <v>227000</v>
      </c>
      <c r="U19" s="463">
        <f>U20</f>
        <v>137500</v>
      </c>
      <c r="V19" s="465">
        <f t="shared" si="3"/>
        <v>364500</v>
      </c>
      <c r="W19" s="516">
        <f>W21</f>
        <v>4606</v>
      </c>
      <c r="X19" s="465">
        <f t="shared" si="4"/>
        <v>369106</v>
      </c>
      <c r="Y19" s="516">
        <f>Y21</f>
        <v>70201</v>
      </c>
      <c r="Z19" s="465">
        <f t="shared" si="5"/>
        <v>439307</v>
      </c>
      <c r="AA19" s="516">
        <f>AA21</f>
        <v>61977</v>
      </c>
      <c r="AB19" s="586">
        <f t="shared" si="6"/>
        <v>501284</v>
      </c>
      <c r="AC19" s="516">
        <f>AC21</f>
        <v>33114</v>
      </c>
      <c r="AD19" s="586">
        <f t="shared" si="7"/>
        <v>534398</v>
      </c>
      <c r="AE19" s="584"/>
    </row>
    <row r="20" spans="1:31" ht="26.25" thickTop="1">
      <c r="A20" s="509"/>
      <c r="B20" s="510"/>
      <c r="C20" s="491"/>
      <c r="D20" s="510"/>
      <c r="E20" s="493"/>
      <c r="F20" s="494"/>
      <c r="G20" s="495"/>
      <c r="H20" s="494"/>
      <c r="I20" s="495"/>
      <c r="J20" s="496"/>
      <c r="K20" s="497"/>
      <c r="L20" s="496"/>
      <c r="M20" s="497"/>
      <c r="N20" s="476"/>
      <c r="O20" s="477">
        <v>85403</v>
      </c>
      <c r="P20" s="477"/>
      <c r="Q20" s="478" t="s">
        <v>427</v>
      </c>
      <c r="R20" s="517">
        <f>R21</f>
        <v>227000</v>
      </c>
      <c r="S20" s="517"/>
      <c r="T20" s="518">
        <f t="shared" si="2"/>
        <v>227000</v>
      </c>
      <c r="U20" s="517">
        <v>137500</v>
      </c>
      <c r="V20" s="518">
        <f t="shared" si="3"/>
        <v>364500</v>
      </c>
      <c r="W20" s="519"/>
      <c r="X20" s="518">
        <f>X21</f>
        <v>369106</v>
      </c>
      <c r="Y20" s="519">
        <f>Y21</f>
        <v>70201</v>
      </c>
      <c r="Z20" s="518">
        <f t="shared" si="5"/>
        <v>439307</v>
      </c>
      <c r="AA20" s="519"/>
      <c r="AB20" s="583">
        <f t="shared" si="6"/>
        <v>439307</v>
      </c>
      <c r="AC20" s="519"/>
      <c r="AD20" s="583">
        <f t="shared" si="7"/>
        <v>439307</v>
      </c>
      <c r="AE20" s="520"/>
    </row>
    <row r="21" spans="1:31" ht="26.25" thickBot="1">
      <c r="A21" s="509"/>
      <c r="B21" s="510"/>
      <c r="C21" s="491"/>
      <c r="D21" s="510"/>
      <c r="E21" s="493"/>
      <c r="F21" s="494"/>
      <c r="G21" s="495"/>
      <c r="H21" s="494"/>
      <c r="I21" s="495"/>
      <c r="J21" s="496"/>
      <c r="K21" s="497"/>
      <c r="L21" s="496"/>
      <c r="M21" s="497"/>
      <c r="N21" s="521"/>
      <c r="O21" s="522"/>
      <c r="P21" s="523">
        <v>6050</v>
      </c>
      <c r="Q21" s="524" t="s">
        <v>428</v>
      </c>
      <c r="R21" s="525">
        <v>227000</v>
      </c>
      <c r="S21" s="525"/>
      <c r="T21" s="518">
        <f t="shared" si="2"/>
        <v>227000</v>
      </c>
      <c r="U21" s="525">
        <v>137500</v>
      </c>
      <c r="V21" s="518">
        <f t="shared" si="3"/>
        <v>364500</v>
      </c>
      <c r="W21" s="519">
        <v>4606</v>
      </c>
      <c r="X21" s="518">
        <f aca="true" t="shared" si="8" ref="X21:X29">V21+W21</f>
        <v>369106</v>
      </c>
      <c r="Y21" s="519">
        <f>32298+37903</f>
        <v>70201</v>
      </c>
      <c r="Z21" s="518">
        <f t="shared" si="5"/>
        <v>439307</v>
      </c>
      <c r="AA21" s="519">
        <v>61977</v>
      </c>
      <c r="AB21" s="585">
        <f t="shared" si="6"/>
        <v>501284</v>
      </c>
      <c r="AC21" s="519">
        <v>33114</v>
      </c>
      <c r="AD21" s="585">
        <f t="shared" si="7"/>
        <v>534398</v>
      </c>
      <c r="AE21" s="526" t="s">
        <v>429</v>
      </c>
    </row>
    <row r="22" spans="1:31" ht="16.5" thickBot="1" thickTop="1">
      <c r="A22" s="509"/>
      <c r="B22" s="510"/>
      <c r="C22" s="491"/>
      <c r="D22" s="510"/>
      <c r="E22" s="493"/>
      <c r="F22" s="494"/>
      <c r="G22" s="495"/>
      <c r="H22" s="494"/>
      <c r="I22" s="495"/>
      <c r="J22" s="496"/>
      <c r="K22" s="497"/>
      <c r="L22" s="496"/>
      <c r="M22" s="497"/>
      <c r="N22" s="469">
        <v>801</v>
      </c>
      <c r="O22" s="470"/>
      <c r="P22" s="470"/>
      <c r="Q22" s="527" t="s">
        <v>430</v>
      </c>
      <c r="R22" s="528">
        <f>R23</f>
        <v>137500</v>
      </c>
      <c r="S22" s="528"/>
      <c r="T22" s="465">
        <f t="shared" si="2"/>
        <v>137500</v>
      </c>
      <c r="U22" s="528">
        <f>U23</f>
        <v>-137500</v>
      </c>
      <c r="V22" s="465">
        <f t="shared" si="3"/>
        <v>0</v>
      </c>
      <c r="W22" s="516">
        <v>0</v>
      </c>
      <c r="X22" s="465">
        <f t="shared" si="8"/>
        <v>0</v>
      </c>
      <c r="Y22" s="516">
        <v>0</v>
      </c>
      <c r="Z22" s="465">
        <f t="shared" si="5"/>
        <v>0</v>
      </c>
      <c r="AA22" s="516">
        <v>0</v>
      </c>
      <c r="AB22" s="586">
        <f t="shared" si="6"/>
        <v>0</v>
      </c>
      <c r="AC22" s="516">
        <v>0</v>
      </c>
      <c r="AD22" s="586">
        <f t="shared" si="7"/>
        <v>0</v>
      </c>
      <c r="AE22" s="584"/>
    </row>
    <row r="23" spans="1:31" ht="15.75" thickTop="1">
      <c r="A23" s="509"/>
      <c r="B23" s="510"/>
      <c r="C23" s="491"/>
      <c r="D23" s="510"/>
      <c r="E23" s="493"/>
      <c r="F23" s="494"/>
      <c r="G23" s="495"/>
      <c r="H23" s="494"/>
      <c r="I23" s="495"/>
      <c r="J23" s="496"/>
      <c r="K23" s="497"/>
      <c r="L23" s="496"/>
      <c r="M23" s="497"/>
      <c r="N23" s="476"/>
      <c r="O23" s="477">
        <v>80130</v>
      </c>
      <c r="P23" s="477"/>
      <c r="Q23" s="478" t="s">
        <v>431</v>
      </c>
      <c r="R23" s="517">
        <f>R24</f>
        <v>137500</v>
      </c>
      <c r="S23" s="517"/>
      <c r="T23" s="529">
        <f t="shared" si="2"/>
        <v>137500</v>
      </c>
      <c r="U23" s="517">
        <f>U24</f>
        <v>-137500</v>
      </c>
      <c r="V23" s="529">
        <f t="shared" si="3"/>
        <v>0</v>
      </c>
      <c r="W23" s="530"/>
      <c r="X23" s="529">
        <f t="shared" si="8"/>
        <v>0</v>
      </c>
      <c r="Y23" s="530"/>
      <c r="Z23" s="529">
        <f t="shared" si="5"/>
        <v>0</v>
      </c>
      <c r="AA23" s="530"/>
      <c r="AB23" s="583">
        <f t="shared" si="6"/>
        <v>0</v>
      </c>
      <c r="AC23" s="530"/>
      <c r="AD23" s="583">
        <f t="shared" si="7"/>
        <v>0</v>
      </c>
      <c r="AE23" s="531"/>
    </row>
    <row r="24" spans="1:31" ht="41.25" customHeight="1" thickBot="1">
      <c r="A24" s="509"/>
      <c r="B24" s="510"/>
      <c r="C24" s="491"/>
      <c r="D24" s="510"/>
      <c r="E24" s="493"/>
      <c r="F24" s="494"/>
      <c r="G24" s="495"/>
      <c r="H24" s="494"/>
      <c r="I24" s="495"/>
      <c r="J24" s="496"/>
      <c r="K24" s="497"/>
      <c r="L24" s="496"/>
      <c r="M24" s="497"/>
      <c r="N24" s="521"/>
      <c r="O24" s="522"/>
      <c r="P24" s="523">
        <v>6059</v>
      </c>
      <c r="Q24" s="532" t="s">
        <v>432</v>
      </c>
      <c r="R24" s="525">
        <v>137500</v>
      </c>
      <c r="S24" s="525"/>
      <c r="T24" s="533">
        <f t="shared" si="2"/>
        <v>137500</v>
      </c>
      <c r="U24" s="525">
        <v>-137500</v>
      </c>
      <c r="V24" s="533">
        <f t="shared" si="3"/>
        <v>0</v>
      </c>
      <c r="W24" s="534"/>
      <c r="X24" s="533">
        <f t="shared" si="8"/>
        <v>0</v>
      </c>
      <c r="Y24" s="534"/>
      <c r="Z24" s="533">
        <f t="shared" si="5"/>
        <v>0</v>
      </c>
      <c r="AA24" s="534"/>
      <c r="AB24" s="585">
        <f t="shared" si="6"/>
        <v>0</v>
      </c>
      <c r="AC24" s="534"/>
      <c r="AD24" s="585">
        <f t="shared" si="7"/>
        <v>0</v>
      </c>
      <c r="AE24" s="535" t="s">
        <v>433</v>
      </c>
    </row>
    <row r="25" spans="1:31" ht="27" thickBot="1" thickTop="1">
      <c r="A25" s="509"/>
      <c r="B25" s="510"/>
      <c r="C25" s="491"/>
      <c r="D25" s="510"/>
      <c r="E25" s="493"/>
      <c r="F25" s="494"/>
      <c r="G25" s="495"/>
      <c r="H25" s="494"/>
      <c r="I25" s="495"/>
      <c r="J25" s="496"/>
      <c r="K25" s="497"/>
      <c r="L25" s="496"/>
      <c r="M25" s="497"/>
      <c r="N25" s="469">
        <v>754</v>
      </c>
      <c r="O25" s="470"/>
      <c r="P25" s="515"/>
      <c r="Q25" s="536" t="s">
        <v>434</v>
      </c>
      <c r="R25" s="528">
        <f>R26</f>
        <v>433175</v>
      </c>
      <c r="S25" s="528"/>
      <c r="T25" s="465">
        <f t="shared" si="2"/>
        <v>433175</v>
      </c>
      <c r="U25" s="528"/>
      <c r="V25" s="537">
        <f t="shared" si="3"/>
        <v>433175</v>
      </c>
      <c r="W25" s="474">
        <f>W26</f>
        <v>-4606</v>
      </c>
      <c r="X25" s="466">
        <f t="shared" si="8"/>
        <v>428569</v>
      </c>
      <c r="Y25" s="474">
        <f>SUM(Y29:Y35)</f>
        <v>-32298</v>
      </c>
      <c r="Z25" s="466">
        <f t="shared" si="5"/>
        <v>396271</v>
      </c>
      <c r="AA25" s="577">
        <f>SUM(AA29:AA35)</f>
        <v>-61977</v>
      </c>
      <c r="AB25" s="586">
        <f t="shared" si="6"/>
        <v>334294</v>
      </c>
      <c r="AC25" s="577">
        <f>SUM(AC29:AC35)</f>
        <v>0</v>
      </c>
      <c r="AD25" s="586">
        <f t="shared" si="7"/>
        <v>334294</v>
      </c>
      <c r="AE25" s="538"/>
    </row>
    <row r="26" spans="1:31" ht="26.25" thickTop="1">
      <c r="A26" s="509"/>
      <c r="B26" s="510"/>
      <c r="C26" s="510"/>
      <c r="D26" s="510"/>
      <c r="E26" s="493"/>
      <c r="F26" s="494"/>
      <c r="G26" s="495"/>
      <c r="H26" s="494"/>
      <c r="I26" s="495"/>
      <c r="J26" s="496"/>
      <c r="K26" s="497"/>
      <c r="L26" s="496"/>
      <c r="M26" s="497"/>
      <c r="N26" s="476"/>
      <c r="O26" s="477">
        <v>75411</v>
      </c>
      <c r="P26" s="477"/>
      <c r="Q26" s="478" t="s">
        <v>435</v>
      </c>
      <c r="R26" s="539">
        <f>SUM(R27:R47)</f>
        <v>433175</v>
      </c>
      <c r="S26" s="539"/>
      <c r="T26" s="540">
        <f t="shared" si="2"/>
        <v>433175</v>
      </c>
      <c r="U26" s="539"/>
      <c r="V26" s="541">
        <f t="shared" si="3"/>
        <v>433175</v>
      </c>
      <c r="W26" s="542">
        <f>W29</f>
        <v>-4606</v>
      </c>
      <c r="X26" s="541">
        <f t="shared" si="8"/>
        <v>428569</v>
      </c>
      <c r="Y26" s="542"/>
      <c r="Z26" s="541">
        <f t="shared" si="5"/>
        <v>428569</v>
      </c>
      <c r="AA26" s="542"/>
      <c r="AB26" s="583">
        <f t="shared" si="6"/>
        <v>428569</v>
      </c>
      <c r="AC26" s="542"/>
      <c r="AD26" s="583">
        <f t="shared" si="7"/>
        <v>428569</v>
      </c>
      <c r="AE26" s="543"/>
    </row>
    <row r="27" spans="1:31" ht="40.5" customHeight="1">
      <c r="A27" s="509"/>
      <c r="B27" s="510"/>
      <c r="C27" s="510"/>
      <c r="D27" s="510"/>
      <c r="E27" s="493"/>
      <c r="F27" s="494"/>
      <c r="G27" s="495"/>
      <c r="H27" s="494"/>
      <c r="I27" s="495"/>
      <c r="J27" s="496"/>
      <c r="K27" s="497"/>
      <c r="L27" s="496"/>
      <c r="M27" s="497"/>
      <c r="N27" s="509"/>
      <c r="O27" s="510"/>
      <c r="P27" s="510">
        <v>6050</v>
      </c>
      <c r="Q27" s="524" t="s">
        <v>432</v>
      </c>
      <c r="R27" s="544">
        <v>14000</v>
      </c>
      <c r="S27" s="544"/>
      <c r="T27" s="540">
        <f t="shared" si="2"/>
        <v>14000</v>
      </c>
      <c r="U27" s="544"/>
      <c r="V27" s="540">
        <f t="shared" si="3"/>
        <v>14000</v>
      </c>
      <c r="W27" s="545"/>
      <c r="X27" s="540">
        <f t="shared" si="8"/>
        <v>14000</v>
      </c>
      <c r="Y27" s="545"/>
      <c r="Z27" s="540">
        <f t="shared" si="5"/>
        <v>14000</v>
      </c>
      <c r="AA27" s="545"/>
      <c r="AB27" s="583">
        <f t="shared" si="6"/>
        <v>14000</v>
      </c>
      <c r="AC27" s="545"/>
      <c r="AD27" s="583">
        <f t="shared" si="7"/>
        <v>14000</v>
      </c>
      <c r="AE27" s="546" t="s">
        <v>436</v>
      </c>
    </row>
    <row r="28" spans="1:31" ht="36.75" customHeight="1" thickBot="1">
      <c r="A28" s="547"/>
      <c r="B28" s="523"/>
      <c r="C28" s="523"/>
      <c r="D28" s="523"/>
      <c r="E28" s="548"/>
      <c r="F28" s="494"/>
      <c r="G28" s="495"/>
      <c r="H28" s="494"/>
      <c r="I28" s="495"/>
      <c r="J28" s="496"/>
      <c r="K28" s="497"/>
      <c r="L28" s="496"/>
      <c r="M28" s="497"/>
      <c r="N28" s="547"/>
      <c r="O28" s="523"/>
      <c r="P28" s="523">
        <v>6059</v>
      </c>
      <c r="Q28" s="532" t="s">
        <v>432</v>
      </c>
      <c r="R28" s="525">
        <v>315929</v>
      </c>
      <c r="S28" s="525"/>
      <c r="T28" s="549">
        <f t="shared" si="2"/>
        <v>315929</v>
      </c>
      <c r="U28" s="525"/>
      <c r="V28" s="549">
        <f t="shared" si="3"/>
        <v>315929</v>
      </c>
      <c r="W28" s="550"/>
      <c r="X28" s="549">
        <f t="shared" si="8"/>
        <v>315929</v>
      </c>
      <c r="Y28" s="550"/>
      <c r="Z28" s="549">
        <f t="shared" si="5"/>
        <v>315929</v>
      </c>
      <c r="AA28" s="550"/>
      <c r="AB28" s="585">
        <f t="shared" si="6"/>
        <v>315929</v>
      </c>
      <c r="AC28" s="550"/>
      <c r="AD28" s="585">
        <f t="shared" si="7"/>
        <v>315929</v>
      </c>
      <c r="AE28" s="551" t="s">
        <v>437</v>
      </c>
    </row>
    <row r="29" spans="1:31" ht="25.5" customHeight="1" thickTop="1">
      <c r="A29" s="547"/>
      <c r="B29" s="523"/>
      <c r="C29" s="523"/>
      <c r="D29" s="523"/>
      <c r="E29" s="548"/>
      <c r="F29" s="494"/>
      <c r="G29" s="495"/>
      <c r="H29" s="494"/>
      <c r="I29" s="495"/>
      <c r="J29" s="496"/>
      <c r="K29" s="497"/>
      <c r="L29" s="496"/>
      <c r="M29" s="497"/>
      <c r="N29" s="547"/>
      <c r="O29" s="552"/>
      <c r="P29" s="553">
        <v>6059</v>
      </c>
      <c r="Q29" s="554" t="s">
        <v>432</v>
      </c>
      <c r="R29" s="555">
        <v>103246</v>
      </c>
      <c r="S29" s="555"/>
      <c r="T29" s="556">
        <f t="shared" si="2"/>
        <v>103246</v>
      </c>
      <c r="U29" s="555"/>
      <c r="V29" s="556">
        <f t="shared" si="3"/>
        <v>103246</v>
      </c>
      <c r="W29" s="557">
        <v>-4606</v>
      </c>
      <c r="X29" s="556">
        <f t="shared" si="8"/>
        <v>98640</v>
      </c>
      <c r="Y29" s="557">
        <v>-98640</v>
      </c>
      <c r="Z29" s="556">
        <f t="shared" si="5"/>
        <v>0</v>
      </c>
      <c r="AA29" s="557"/>
      <c r="AB29" s="666">
        <f t="shared" si="6"/>
        <v>0</v>
      </c>
      <c r="AC29" s="557"/>
      <c r="AD29" s="666">
        <f t="shared" si="7"/>
        <v>0</v>
      </c>
      <c r="AE29" s="806" t="s">
        <v>438</v>
      </c>
    </row>
    <row r="30" spans="1:31" ht="15">
      <c r="A30" s="547"/>
      <c r="B30" s="523"/>
      <c r="C30" s="523"/>
      <c r="D30" s="523"/>
      <c r="E30" s="548"/>
      <c r="F30" s="558"/>
      <c r="G30" s="559"/>
      <c r="H30" s="558"/>
      <c r="I30" s="559"/>
      <c r="J30" s="496"/>
      <c r="K30" s="497"/>
      <c r="L30" s="496"/>
      <c r="M30" s="497"/>
      <c r="N30" s="547"/>
      <c r="O30" s="552"/>
      <c r="P30" s="509">
        <v>4179</v>
      </c>
      <c r="Q30" s="524"/>
      <c r="R30" s="544"/>
      <c r="S30" s="544"/>
      <c r="T30" s="560"/>
      <c r="U30" s="544"/>
      <c r="V30" s="560"/>
      <c r="W30" s="561"/>
      <c r="X30" s="560"/>
      <c r="Y30" s="561">
        <v>1741</v>
      </c>
      <c r="Z30" s="560">
        <f t="shared" si="5"/>
        <v>1741</v>
      </c>
      <c r="AA30" s="561">
        <v>-1741</v>
      </c>
      <c r="AB30" s="583">
        <f t="shared" si="6"/>
        <v>0</v>
      </c>
      <c r="AC30" s="561"/>
      <c r="AD30" s="583">
        <f t="shared" si="7"/>
        <v>0</v>
      </c>
      <c r="AE30" s="807"/>
    </row>
    <row r="31" spans="1:31" ht="15">
      <c r="A31" s="547"/>
      <c r="B31" s="523"/>
      <c r="C31" s="523"/>
      <c r="D31" s="523"/>
      <c r="E31" s="548"/>
      <c r="F31" s="558"/>
      <c r="G31" s="559"/>
      <c r="H31" s="558"/>
      <c r="I31" s="559"/>
      <c r="J31" s="496"/>
      <c r="K31" s="497"/>
      <c r="L31" s="496"/>
      <c r="M31" s="497"/>
      <c r="N31" s="547"/>
      <c r="O31" s="552"/>
      <c r="P31" s="509">
        <v>4219</v>
      </c>
      <c r="Q31" s="524"/>
      <c r="R31" s="544"/>
      <c r="S31" s="544"/>
      <c r="T31" s="560"/>
      <c r="U31" s="544"/>
      <c r="V31" s="560"/>
      <c r="W31" s="561"/>
      <c r="X31" s="560"/>
      <c r="Y31" s="561">
        <v>1500</v>
      </c>
      <c r="Z31" s="560">
        <f t="shared" si="5"/>
        <v>1500</v>
      </c>
      <c r="AA31" s="561">
        <v>-1125</v>
      </c>
      <c r="AB31" s="583">
        <f t="shared" si="6"/>
        <v>375</v>
      </c>
      <c r="AC31" s="561">
        <v>3</v>
      </c>
      <c r="AD31" s="583">
        <f t="shared" si="7"/>
        <v>378</v>
      </c>
      <c r="AE31" s="807"/>
    </row>
    <row r="32" spans="1:31" ht="15">
      <c r="A32" s="547"/>
      <c r="B32" s="523"/>
      <c r="C32" s="523"/>
      <c r="D32" s="523"/>
      <c r="E32" s="548"/>
      <c r="F32" s="558"/>
      <c r="G32" s="559"/>
      <c r="H32" s="558"/>
      <c r="I32" s="559"/>
      <c r="J32" s="496"/>
      <c r="K32" s="497"/>
      <c r="L32" s="496"/>
      <c r="M32" s="497"/>
      <c r="N32" s="547"/>
      <c r="O32" s="552"/>
      <c r="P32" s="509">
        <v>4309</v>
      </c>
      <c r="Q32" s="524"/>
      <c r="R32" s="544"/>
      <c r="S32" s="544"/>
      <c r="T32" s="560"/>
      <c r="U32" s="544"/>
      <c r="V32" s="560"/>
      <c r="W32" s="561"/>
      <c r="X32" s="560"/>
      <c r="Y32" s="561">
        <v>1031</v>
      </c>
      <c r="Z32" s="560">
        <f t="shared" si="5"/>
        <v>1031</v>
      </c>
      <c r="AA32" s="561">
        <v>-1031</v>
      </c>
      <c r="AB32" s="583">
        <f t="shared" si="6"/>
        <v>0</v>
      </c>
      <c r="AC32" s="561">
        <v>0</v>
      </c>
      <c r="AD32" s="583">
        <f t="shared" si="7"/>
        <v>0</v>
      </c>
      <c r="AE32" s="807"/>
    </row>
    <row r="33" spans="1:33" ht="15">
      <c r="A33" s="547"/>
      <c r="B33" s="523"/>
      <c r="C33" s="523"/>
      <c r="D33" s="523"/>
      <c r="E33" s="548"/>
      <c r="F33" s="558"/>
      <c r="G33" s="559"/>
      <c r="H33" s="558"/>
      <c r="I33" s="559"/>
      <c r="J33" s="496"/>
      <c r="K33" s="497"/>
      <c r="L33" s="496"/>
      <c r="M33" s="497"/>
      <c r="N33" s="547"/>
      <c r="O33" s="552"/>
      <c r="P33" s="509">
        <v>4389</v>
      </c>
      <c r="Q33" s="524"/>
      <c r="R33" s="544"/>
      <c r="S33" s="544"/>
      <c r="T33" s="560"/>
      <c r="U33" s="544"/>
      <c r="V33" s="560"/>
      <c r="W33" s="561"/>
      <c r="X33" s="560"/>
      <c r="Y33" s="561">
        <v>2025</v>
      </c>
      <c r="Z33" s="560">
        <f t="shared" si="5"/>
        <v>2025</v>
      </c>
      <c r="AA33" s="561"/>
      <c r="AB33" s="583">
        <f t="shared" si="6"/>
        <v>2025</v>
      </c>
      <c r="AC33" s="561">
        <v>-3</v>
      </c>
      <c r="AD33" s="583">
        <f t="shared" si="7"/>
        <v>2022</v>
      </c>
      <c r="AE33" s="807"/>
      <c r="AG33" s="562">
        <f>SUM(Z29:Z35)</f>
        <v>66342</v>
      </c>
    </row>
    <row r="34" spans="1:31" ht="15">
      <c r="A34" s="547"/>
      <c r="B34" s="523"/>
      <c r="C34" s="523"/>
      <c r="D34" s="523"/>
      <c r="E34" s="548"/>
      <c r="F34" s="558"/>
      <c r="G34" s="559"/>
      <c r="H34" s="558"/>
      <c r="I34" s="559"/>
      <c r="J34" s="496"/>
      <c r="K34" s="497"/>
      <c r="L34" s="496"/>
      <c r="M34" s="497"/>
      <c r="N34" s="547"/>
      <c r="O34" s="552"/>
      <c r="P34" s="509">
        <v>4429</v>
      </c>
      <c r="Q34" s="524"/>
      <c r="R34" s="544"/>
      <c r="S34" s="544"/>
      <c r="T34" s="560"/>
      <c r="U34" s="544"/>
      <c r="V34" s="560"/>
      <c r="W34" s="561"/>
      <c r="X34" s="560"/>
      <c r="Y34" s="561">
        <v>180</v>
      </c>
      <c r="Z34" s="560">
        <f t="shared" si="5"/>
        <v>180</v>
      </c>
      <c r="AA34" s="561">
        <v>-180</v>
      </c>
      <c r="AB34" s="583">
        <f t="shared" si="6"/>
        <v>0</v>
      </c>
      <c r="AC34" s="561"/>
      <c r="AD34" s="583">
        <f t="shared" si="7"/>
        <v>0</v>
      </c>
      <c r="AE34" s="807"/>
    </row>
    <row r="35" spans="1:31" ht="15.75" thickBot="1">
      <c r="A35" s="547"/>
      <c r="B35" s="523"/>
      <c r="C35" s="523"/>
      <c r="D35" s="523"/>
      <c r="E35" s="548"/>
      <c r="F35" s="558"/>
      <c r="G35" s="559"/>
      <c r="H35" s="558"/>
      <c r="I35" s="559"/>
      <c r="J35" s="496"/>
      <c r="K35" s="497"/>
      <c r="L35" s="496"/>
      <c r="M35" s="497"/>
      <c r="N35" s="547"/>
      <c r="O35" s="552"/>
      <c r="P35" s="563">
        <v>6069</v>
      </c>
      <c r="Q35" s="564"/>
      <c r="R35" s="565"/>
      <c r="S35" s="565"/>
      <c r="T35" s="566"/>
      <c r="U35" s="565"/>
      <c r="V35" s="566"/>
      <c r="W35" s="567"/>
      <c r="X35" s="566"/>
      <c r="Y35" s="567">
        <v>59865</v>
      </c>
      <c r="Z35" s="566">
        <f t="shared" si="5"/>
        <v>59865</v>
      </c>
      <c r="AA35" s="567">
        <v>-57900</v>
      </c>
      <c r="AB35" s="667">
        <f t="shared" si="6"/>
        <v>1965</v>
      </c>
      <c r="AC35" s="567"/>
      <c r="AD35" s="667">
        <f t="shared" si="7"/>
        <v>1965</v>
      </c>
      <c r="AE35" s="808"/>
    </row>
    <row r="36" spans="1:31" ht="16.5" hidden="1" thickBot="1" thickTop="1">
      <c r="A36" s="547"/>
      <c r="B36" s="523"/>
      <c r="C36" s="523"/>
      <c r="D36" s="523"/>
      <c r="E36" s="548"/>
      <c r="F36" s="558"/>
      <c r="G36" s="559"/>
      <c r="H36" s="558"/>
      <c r="I36" s="559"/>
      <c r="J36" s="496"/>
      <c r="K36" s="497"/>
      <c r="L36" s="496"/>
      <c r="M36" s="497"/>
      <c r="N36" s="547"/>
      <c r="O36" s="523"/>
      <c r="P36" s="568"/>
      <c r="Q36" s="569"/>
      <c r="R36" s="570"/>
      <c r="S36" s="570"/>
      <c r="T36" s="549"/>
      <c r="U36" s="570"/>
      <c r="V36" s="549"/>
      <c r="W36" s="550"/>
      <c r="X36" s="549"/>
      <c r="Y36" s="550"/>
      <c r="Z36" s="549"/>
      <c r="AA36" s="550"/>
      <c r="AB36" s="583">
        <f t="shared" si="6"/>
        <v>0</v>
      </c>
      <c r="AC36" s="550"/>
      <c r="AD36" s="583">
        <f t="shared" si="7"/>
        <v>0</v>
      </c>
      <c r="AE36" s="526"/>
    </row>
    <row r="37" spans="1:31" ht="16.5" hidden="1" thickBot="1" thickTop="1">
      <c r="A37" s="547"/>
      <c r="B37" s="523"/>
      <c r="C37" s="523"/>
      <c r="D37" s="523"/>
      <c r="E37" s="548"/>
      <c r="F37" s="558"/>
      <c r="G37" s="559"/>
      <c r="H37" s="558"/>
      <c r="I37" s="559"/>
      <c r="J37" s="496"/>
      <c r="K37" s="497"/>
      <c r="L37" s="496"/>
      <c r="M37" s="497"/>
      <c r="N37" s="547"/>
      <c r="O37" s="523"/>
      <c r="P37" s="523"/>
      <c r="Q37" s="532"/>
      <c r="R37" s="525"/>
      <c r="S37" s="525"/>
      <c r="T37" s="549"/>
      <c r="U37" s="525"/>
      <c r="V37" s="549"/>
      <c r="W37" s="550"/>
      <c r="X37" s="549"/>
      <c r="Y37" s="550"/>
      <c r="Z37" s="549"/>
      <c r="AA37" s="550"/>
      <c r="AB37" s="583">
        <f t="shared" si="6"/>
        <v>0</v>
      </c>
      <c r="AC37" s="550"/>
      <c r="AD37" s="583">
        <f t="shared" si="7"/>
        <v>0</v>
      </c>
      <c r="AE37" s="551"/>
    </row>
    <row r="38" spans="1:31" ht="16.5" hidden="1" thickBot="1" thickTop="1">
      <c r="A38" s="547"/>
      <c r="B38" s="523"/>
      <c r="C38" s="523"/>
      <c r="D38" s="523"/>
      <c r="E38" s="548"/>
      <c r="F38" s="558"/>
      <c r="G38" s="559"/>
      <c r="H38" s="558"/>
      <c r="I38" s="559"/>
      <c r="J38" s="496"/>
      <c r="K38" s="497"/>
      <c r="L38" s="496"/>
      <c r="M38" s="497"/>
      <c r="N38" s="547"/>
      <c r="O38" s="523"/>
      <c r="P38" s="523"/>
      <c r="Q38" s="532"/>
      <c r="R38" s="525"/>
      <c r="S38" s="525"/>
      <c r="T38" s="549"/>
      <c r="U38" s="525"/>
      <c r="V38" s="549"/>
      <c r="W38" s="550"/>
      <c r="X38" s="549"/>
      <c r="Y38" s="550"/>
      <c r="Z38" s="549"/>
      <c r="AA38" s="550"/>
      <c r="AB38" s="583">
        <f t="shared" si="6"/>
        <v>0</v>
      </c>
      <c r="AC38" s="550"/>
      <c r="AD38" s="583">
        <f t="shared" si="7"/>
        <v>0</v>
      </c>
      <c r="AE38" s="551"/>
    </row>
    <row r="39" spans="1:31" ht="16.5" hidden="1" thickBot="1" thickTop="1">
      <c r="A39" s="547"/>
      <c r="B39" s="523"/>
      <c r="C39" s="523"/>
      <c r="D39" s="523"/>
      <c r="E39" s="548"/>
      <c r="F39" s="558"/>
      <c r="G39" s="559"/>
      <c r="H39" s="558"/>
      <c r="I39" s="559"/>
      <c r="J39" s="496"/>
      <c r="K39" s="497"/>
      <c r="L39" s="496"/>
      <c r="M39" s="497"/>
      <c r="N39" s="547"/>
      <c r="O39" s="523"/>
      <c r="P39" s="523"/>
      <c r="Q39" s="532"/>
      <c r="R39" s="525"/>
      <c r="S39" s="525"/>
      <c r="T39" s="549"/>
      <c r="U39" s="525"/>
      <c r="V39" s="549"/>
      <c r="W39" s="550"/>
      <c r="X39" s="549"/>
      <c r="Y39" s="550"/>
      <c r="Z39" s="549"/>
      <c r="AA39" s="550"/>
      <c r="AB39" s="583">
        <f t="shared" si="6"/>
        <v>0</v>
      </c>
      <c r="AC39" s="550"/>
      <c r="AD39" s="583">
        <f t="shared" si="7"/>
        <v>0</v>
      </c>
      <c r="AE39" s="551"/>
    </row>
    <row r="40" spans="1:31" ht="16.5" hidden="1" thickBot="1" thickTop="1">
      <c r="A40" s="547"/>
      <c r="B40" s="523"/>
      <c r="C40" s="523"/>
      <c r="D40" s="523"/>
      <c r="E40" s="548"/>
      <c r="F40" s="558"/>
      <c r="G40" s="559"/>
      <c r="H40" s="558"/>
      <c r="I40" s="559"/>
      <c r="J40" s="496"/>
      <c r="K40" s="497"/>
      <c r="L40" s="496"/>
      <c r="M40" s="497"/>
      <c r="N40" s="547"/>
      <c r="O40" s="523"/>
      <c r="P40" s="523"/>
      <c r="Q40" s="532"/>
      <c r="R40" s="525"/>
      <c r="S40" s="525"/>
      <c r="T40" s="549"/>
      <c r="U40" s="525"/>
      <c r="V40" s="549"/>
      <c r="W40" s="550"/>
      <c r="X40" s="549"/>
      <c r="Y40" s="550"/>
      <c r="Z40" s="549"/>
      <c r="AA40" s="550"/>
      <c r="AB40" s="583">
        <f t="shared" si="6"/>
        <v>0</v>
      </c>
      <c r="AC40" s="550"/>
      <c r="AD40" s="583">
        <f t="shared" si="7"/>
        <v>0</v>
      </c>
      <c r="AE40" s="551"/>
    </row>
    <row r="41" spans="1:31" ht="16.5" hidden="1" thickBot="1" thickTop="1">
      <c r="A41" s="547"/>
      <c r="B41" s="523"/>
      <c r="C41" s="523"/>
      <c r="D41" s="523"/>
      <c r="E41" s="548"/>
      <c r="F41" s="558"/>
      <c r="G41" s="559"/>
      <c r="H41" s="558"/>
      <c r="I41" s="559"/>
      <c r="J41" s="496"/>
      <c r="K41" s="497"/>
      <c r="L41" s="496"/>
      <c r="M41" s="497"/>
      <c r="N41" s="547"/>
      <c r="O41" s="523"/>
      <c r="P41" s="523"/>
      <c r="Q41" s="532"/>
      <c r="R41" s="525"/>
      <c r="S41" s="525"/>
      <c r="T41" s="549"/>
      <c r="U41" s="525"/>
      <c r="V41" s="549"/>
      <c r="W41" s="550"/>
      <c r="X41" s="549"/>
      <c r="Y41" s="550"/>
      <c r="Z41" s="549"/>
      <c r="AA41" s="550"/>
      <c r="AB41" s="583">
        <f t="shared" si="6"/>
        <v>0</v>
      </c>
      <c r="AC41" s="550"/>
      <c r="AD41" s="583">
        <f t="shared" si="7"/>
        <v>0</v>
      </c>
      <c r="AE41" s="551"/>
    </row>
    <row r="42" spans="1:31" ht="16.5" hidden="1" thickBot="1" thickTop="1">
      <c r="A42" s="547"/>
      <c r="B42" s="523"/>
      <c r="C42" s="523"/>
      <c r="D42" s="523"/>
      <c r="E42" s="548"/>
      <c r="F42" s="558"/>
      <c r="G42" s="559"/>
      <c r="H42" s="558"/>
      <c r="I42" s="559"/>
      <c r="J42" s="496"/>
      <c r="K42" s="497"/>
      <c r="L42" s="496"/>
      <c r="M42" s="497"/>
      <c r="N42" s="547"/>
      <c r="O42" s="523"/>
      <c r="P42" s="523"/>
      <c r="Q42" s="532"/>
      <c r="R42" s="525"/>
      <c r="S42" s="525"/>
      <c r="T42" s="549"/>
      <c r="U42" s="525"/>
      <c r="V42" s="549"/>
      <c r="W42" s="550"/>
      <c r="X42" s="549"/>
      <c r="Y42" s="550"/>
      <c r="Z42" s="549"/>
      <c r="AA42" s="550"/>
      <c r="AB42" s="583">
        <f t="shared" si="6"/>
        <v>0</v>
      </c>
      <c r="AC42" s="550"/>
      <c r="AD42" s="583">
        <f t="shared" si="7"/>
        <v>0</v>
      </c>
      <c r="AE42" s="551"/>
    </row>
    <row r="43" spans="1:31" ht="16.5" hidden="1" thickBot="1" thickTop="1">
      <c r="A43" s="547"/>
      <c r="B43" s="523"/>
      <c r="C43" s="523"/>
      <c r="D43" s="523"/>
      <c r="E43" s="548"/>
      <c r="F43" s="558"/>
      <c r="G43" s="559"/>
      <c r="H43" s="558"/>
      <c r="I43" s="559"/>
      <c r="J43" s="496"/>
      <c r="K43" s="497"/>
      <c r="L43" s="496"/>
      <c r="M43" s="497"/>
      <c r="N43" s="547"/>
      <c r="O43" s="523"/>
      <c r="P43" s="523"/>
      <c r="Q43" s="532"/>
      <c r="R43" s="525"/>
      <c r="S43" s="525"/>
      <c r="T43" s="549"/>
      <c r="U43" s="525"/>
      <c r="V43" s="549"/>
      <c r="W43" s="550"/>
      <c r="X43" s="549"/>
      <c r="Y43" s="550"/>
      <c r="Z43" s="549"/>
      <c r="AA43" s="550"/>
      <c r="AB43" s="583">
        <f t="shared" si="6"/>
        <v>0</v>
      </c>
      <c r="AC43" s="550"/>
      <c r="AD43" s="583">
        <f t="shared" si="7"/>
        <v>0</v>
      </c>
      <c r="AE43" s="551"/>
    </row>
    <row r="44" spans="1:31" ht="16.5" hidden="1" thickBot="1" thickTop="1">
      <c r="A44" s="547"/>
      <c r="B44" s="523"/>
      <c r="C44" s="523"/>
      <c r="D44" s="523"/>
      <c r="E44" s="548"/>
      <c r="F44" s="558"/>
      <c r="G44" s="559"/>
      <c r="H44" s="558"/>
      <c r="I44" s="559"/>
      <c r="J44" s="496"/>
      <c r="K44" s="497"/>
      <c r="L44" s="496"/>
      <c r="M44" s="497"/>
      <c r="N44" s="547"/>
      <c r="O44" s="523"/>
      <c r="P44" s="523"/>
      <c r="Q44" s="532"/>
      <c r="R44" s="525"/>
      <c r="S44" s="525"/>
      <c r="T44" s="549"/>
      <c r="U44" s="525"/>
      <c r="V44" s="549"/>
      <c r="W44" s="550"/>
      <c r="X44" s="549"/>
      <c r="Y44" s="550"/>
      <c r="Z44" s="549"/>
      <c r="AA44" s="550"/>
      <c r="AB44" s="583">
        <f t="shared" si="6"/>
        <v>0</v>
      </c>
      <c r="AC44" s="550"/>
      <c r="AD44" s="583">
        <f t="shared" si="7"/>
        <v>0</v>
      </c>
      <c r="AE44" s="551"/>
    </row>
    <row r="45" spans="1:31" ht="16.5" hidden="1" thickBot="1" thickTop="1">
      <c r="A45" s="547"/>
      <c r="B45" s="523"/>
      <c r="C45" s="523"/>
      <c r="D45" s="523"/>
      <c r="E45" s="548"/>
      <c r="F45" s="558"/>
      <c r="G45" s="559"/>
      <c r="H45" s="558"/>
      <c r="I45" s="559"/>
      <c r="J45" s="496"/>
      <c r="K45" s="497"/>
      <c r="L45" s="496"/>
      <c r="M45" s="497"/>
      <c r="N45" s="547"/>
      <c r="O45" s="523"/>
      <c r="P45" s="523"/>
      <c r="Q45" s="532"/>
      <c r="R45" s="525"/>
      <c r="S45" s="525"/>
      <c r="T45" s="549"/>
      <c r="U45" s="525"/>
      <c r="V45" s="549"/>
      <c r="W45" s="550"/>
      <c r="X45" s="549"/>
      <c r="Y45" s="550"/>
      <c r="Z45" s="549"/>
      <c r="AA45" s="550"/>
      <c r="AB45" s="583">
        <f t="shared" si="6"/>
        <v>0</v>
      </c>
      <c r="AC45" s="550"/>
      <c r="AD45" s="583">
        <f t="shared" si="7"/>
        <v>0</v>
      </c>
      <c r="AE45" s="551"/>
    </row>
    <row r="46" spans="1:31" ht="16.5" hidden="1" thickBot="1" thickTop="1">
      <c r="A46" s="547"/>
      <c r="B46" s="523"/>
      <c r="C46" s="523"/>
      <c r="D46" s="523"/>
      <c r="E46" s="548"/>
      <c r="F46" s="558"/>
      <c r="G46" s="559"/>
      <c r="H46" s="558"/>
      <c r="I46" s="559"/>
      <c r="J46" s="496"/>
      <c r="K46" s="497"/>
      <c r="L46" s="496"/>
      <c r="M46" s="497"/>
      <c r="N46" s="547"/>
      <c r="O46" s="523"/>
      <c r="P46" s="523"/>
      <c r="Q46" s="532"/>
      <c r="R46" s="525"/>
      <c r="S46" s="525"/>
      <c r="T46" s="549"/>
      <c r="U46" s="525"/>
      <c r="V46" s="549"/>
      <c r="W46" s="550"/>
      <c r="X46" s="549"/>
      <c r="Y46" s="550"/>
      <c r="Z46" s="549"/>
      <c r="AA46" s="550"/>
      <c r="AB46" s="585">
        <f t="shared" si="6"/>
        <v>0</v>
      </c>
      <c r="AC46" s="550"/>
      <c r="AD46" s="585">
        <f t="shared" si="7"/>
        <v>0</v>
      </c>
      <c r="AE46" s="551"/>
    </row>
    <row r="47" spans="1:31" ht="8.25" customHeight="1" thickBot="1" thickTop="1">
      <c r="A47" s="547"/>
      <c r="B47" s="523"/>
      <c r="C47" s="523"/>
      <c r="D47" s="523"/>
      <c r="E47" s="548"/>
      <c r="F47" s="571"/>
      <c r="G47" s="572"/>
      <c r="H47" s="571"/>
      <c r="I47" s="572"/>
      <c r="J47" s="496"/>
      <c r="K47" s="497"/>
      <c r="L47" s="496"/>
      <c r="M47" s="497"/>
      <c r="N47" s="547"/>
      <c r="O47" s="523"/>
      <c r="P47" s="523"/>
      <c r="Q47" s="532"/>
      <c r="R47" s="565"/>
      <c r="S47" s="565"/>
      <c r="T47" s="533"/>
      <c r="U47" s="565"/>
      <c r="V47" s="533"/>
      <c r="W47" s="534"/>
      <c r="X47" s="533"/>
      <c r="Y47" s="534"/>
      <c r="Z47" s="533"/>
      <c r="AA47" s="534"/>
      <c r="AB47" s="587"/>
      <c r="AC47" s="534"/>
      <c r="AD47" s="587"/>
      <c r="AE47" s="573"/>
    </row>
    <row r="48" spans="1:31" ht="30.75" customHeight="1" thickBot="1" thickTop="1">
      <c r="A48" s="832" t="s">
        <v>439</v>
      </c>
      <c r="B48" s="833"/>
      <c r="C48" s="833"/>
      <c r="D48" s="834"/>
      <c r="E48" s="528">
        <f>E8</f>
        <v>811175</v>
      </c>
      <c r="F48" s="528">
        <f>F9</f>
        <v>16000</v>
      </c>
      <c r="G48" s="468">
        <f>E48+F48</f>
        <v>827175</v>
      </c>
      <c r="H48" s="574">
        <f>H8</f>
        <v>5000</v>
      </c>
      <c r="I48" s="468">
        <f>G48+H48</f>
        <v>832175</v>
      </c>
      <c r="J48" s="468">
        <f>J8</f>
        <v>37903</v>
      </c>
      <c r="K48" s="468">
        <f>I48+J48</f>
        <v>870078</v>
      </c>
      <c r="L48" s="468">
        <f>L8</f>
        <v>30000</v>
      </c>
      <c r="M48" s="468">
        <f>K48+L48</f>
        <v>900078</v>
      </c>
      <c r="N48" s="832" t="s">
        <v>440</v>
      </c>
      <c r="O48" s="833"/>
      <c r="P48" s="833"/>
      <c r="Q48" s="833"/>
      <c r="R48" s="472">
        <f>R25+R22+R19+R8</f>
        <v>811175</v>
      </c>
      <c r="S48" s="575">
        <f>S25+S22+S19+S8</f>
        <v>16000</v>
      </c>
      <c r="T48" s="576">
        <f>R48+S48</f>
        <v>827175</v>
      </c>
      <c r="U48" s="575">
        <f>U25+U22+U19+U8</f>
        <v>5000</v>
      </c>
      <c r="V48" s="576">
        <f>T48+U48</f>
        <v>832175</v>
      </c>
      <c r="W48" s="577">
        <f>W25+W19</f>
        <v>0</v>
      </c>
      <c r="X48" s="576">
        <f>V48+W48</f>
        <v>832175</v>
      </c>
      <c r="Y48" s="577">
        <f>SUM(Y29:Y35)+Y19</f>
        <v>37903</v>
      </c>
      <c r="Z48" s="576">
        <f>X48+Y48</f>
        <v>870078</v>
      </c>
      <c r="AA48" s="577">
        <f>SUM(AA29:AA35)+AA19</f>
        <v>0</v>
      </c>
      <c r="AB48" s="598">
        <f t="shared" si="6"/>
        <v>870078</v>
      </c>
      <c r="AC48" s="577">
        <f>SUM(AC29:AC35)+AC19+AC8</f>
        <v>30000</v>
      </c>
      <c r="AD48" s="598">
        <f>AC48+AB48</f>
        <v>900078</v>
      </c>
      <c r="AE48" s="578"/>
    </row>
    <row r="49" spans="5:30" ht="15.75" thickTop="1">
      <c r="E49" s="579"/>
      <c r="F49" s="579"/>
      <c r="G49" s="579"/>
      <c r="H49" s="579"/>
      <c r="I49" s="579"/>
      <c r="J49" s="579"/>
      <c r="K49" s="579"/>
      <c r="L49" s="579"/>
      <c r="M49" s="579"/>
      <c r="R49" s="579"/>
      <c r="S49" s="579"/>
      <c r="T49" s="579"/>
      <c r="U49" s="579"/>
      <c r="V49" s="579"/>
      <c r="W49" s="579"/>
      <c r="X49" s="579"/>
      <c r="Y49" s="579"/>
      <c r="Z49" s="579"/>
      <c r="AA49" s="579"/>
      <c r="AB49" s="579"/>
      <c r="AC49" s="579"/>
      <c r="AD49" s="579"/>
    </row>
    <row r="50" spans="17:31" ht="12.75" hidden="1">
      <c r="Q50" s="452" t="s">
        <v>441</v>
      </c>
      <c r="R50" s="562">
        <v>200000</v>
      </c>
      <c r="S50" s="562"/>
      <c r="T50" s="562"/>
      <c r="U50" s="562"/>
      <c r="V50" s="562"/>
      <c r="W50" s="562"/>
      <c r="X50" s="562"/>
      <c r="Y50" s="562"/>
      <c r="Z50" s="562"/>
      <c r="AA50" s="562"/>
      <c r="AB50" s="562"/>
      <c r="AC50" s="562"/>
      <c r="AD50" s="562"/>
      <c r="AE50" s="451" t="s">
        <v>442</v>
      </c>
    </row>
    <row r="51" spans="18:31" ht="12.75" hidden="1">
      <c r="R51" s="562">
        <f>R24</f>
        <v>137500</v>
      </c>
      <c r="S51" s="562"/>
      <c r="T51" s="562"/>
      <c r="U51" s="562"/>
      <c r="V51" s="562"/>
      <c r="W51" s="562"/>
      <c r="X51" s="562"/>
      <c r="Y51" s="562"/>
      <c r="Z51" s="562"/>
      <c r="AA51" s="562"/>
      <c r="AB51" s="562"/>
      <c r="AC51" s="562"/>
      <c r="AD51" s="562"/>
      <c r="AE51" s="451" t="s">
        <v>443</v>
      </c>
    </row>
    <row r="52" spans="18:31" ht="12.75" hidden="1">
      <c r="R52" s="562">
        <f>R28</f>
        <v>315929</v>
      </c>
      <c r="S52" s="562"/>
      <c r="T52" s="562"/>
      <c r="U52" s="562"/>
      <c r="V52" s="562"/>
      <c r="W52" s="562"/>
      <c r="X52" s="562"/>
      <c r="Y52" s="562"/>
      <c r="Z52" s="562"/>
      <c r="AA52" s="562"/>
      <c r="AB52" s="562"/>
      <c r="AC52" s="562"/>
      <c r="AD52" s="562"/>
      <c r="AE52" s="451" t="s">
        <v>444</v>
      </c>
    </row>
    <row r="53" spans="18:30" ht="15.75" hidden="1">
      <c r="R53" s="580">
        <f>SUM(R50:R52)</f>
        <v>653429</v>
      </c>
      <c r="S53" s="580"/>
      <c r="T53" s="580"/>
      <c r="U53" s="580"/>
      <c r="V53" s="580"/>
      <c r="W53" s="580"/>
      <c r="X53" s="580"/>
      <c r="Y53" s="580"/>
      <c r="Z53" s="580"/>
      <c r="AA53" s="580"/>
      <c r="AB53" s="580"/>
      <c r="AC53" s="580"/>
      <c r="AD53" s="580"/>
    </row>
    <row r="54" spans="6:30" ht="15.75">
      <c r="F54" s="850"/>
      <c r="G54" s="850"/>
      <c r="H54" s="850"/>
      <c r="I54" s="850"/>
      <c r="J54" s="850"/>
      <c r="K54" s="850"/>
      <c r="L54" s="850"/>
      <c r="M54" s="850"/>
      <c r="N54" s="850"/>
      <c r="O54" s="850"/>
      <c r="P54" s="850"/>
      <c r="Q54" s="850"/>
      <c r="R54" s="850"/>
      <c r="S54" s="850"/>
      <c r="T54" s="580"/>
      <c r="U54" s="580"/>
      <c r="V54" s="580"/>
      <c r="W54" s="580"/>
      <c r="X54" s="580"/>
      <c r="Y54" s="580"/>
      <c r="Z54" s="580"/>
      <c r="AA54" s="580"/>
      <c r="AB54" s="580"/>
      <c r="AC54" s="580"/>
      <c r="AD54" s="580"/>
    </row>
    <row r="56" spans="26:30" ht="12.75">
      <c r="Z56" s="562"/>
      <c r="AA56" s="562"/>
      <c r="AB56" s="562"/>
      <c r="AC56" s="562"/>
      <c r="AD56" s="562"/>
    </row>
  </sheetData>
  <sheetProtection/>
  <mergeCells count="37">
    <mergeCell ref="F54:S54"/>
    <mergeCell ref="S6:S7"/>
    <mergeCell ref="N48:Q48"/>
    <mergeCell ref="I6:I7"/>
    <mergeCell ref="J6:J7"/>
    <mergeCell ref="K6:K7"/>
    <mergeCell ref="Q6:Q7"/>
    <mergeCell ref="I10:I12"/>
    <mergeCell ref="L6:L7"/>
    <mergeCell ref="M6:M7"/>
    <mergeCell ref="A48:D48"/>
    <mergeCell ref="D6:D7"/>
    <mergeCell ref="D10:D12"/>
    <mergeCell ref="G6:G7"/>
    <mergeCell ref="A10:B14"/>
    <mergeCell ref="C10:C12"/>
    <mergeCell ref="N5:AE5"/>
    <mergeCell ref="AE6:AE7"/>
    <mergeCell ref="Z6:Z7"/>
    <mergeCell ref="X6:X7"/>
    <mergeCell ref="R6:R7"/>
    <mergeCell ref="N6:P6"/>
    <mergeCell ref="T6:T7"/>
    <mergeCell ref="AE29:AE35"/>
    <mergeCell ref="AE10:AE18"/>
    <mergeCell ref="A4:AE4"/>
    <mergeCell ref="U6:U7"/>
    <mergeCell ref="V6:V7"/>
    <mergeCell ref="A5:G5"/>
    <mergeCell ref="E6:E7"/>
    <mergeCell ref="H6:H7"/>
    <mergeCell ref="F6:F7"/>
    <mergeCell ref="A6:C6"/>
    <mergeCell ref="L10:L12"/>
    <mergeCell ref="M10:M12"/>
    <mergeCell ref="J10:J12"/>
    <mergeCell ref="K10:K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7">
      <selection activeCell="P7" sqref="P7"/>
    </sheetView>
  </sheetViews>
  <sheetFormatPr defaultColWidth="9.00390625" defaultRowHeight="12.75"/>
  <cols>
    <col min="1" max="1" width="5.25390625" style="602" bestFit="1" customWidth="1"/>
    <col min="2" max="2" width="6.625" style="602" customWidth="1"/>
    <col min="3" max="3" width="33.75390625" style="602" customWidth="1"/>
    <col min="4" max="6" width="16.625" style="602" hidden="1" customWidth="1"/>
    <col min="7" max="7" width="14.25390625" style="602" hidden="1" customWidth="1"/>
    <col min="8" max="8" width="15.75390625" style="602" hidden="1" customWidth="1"/>
    <col min="9" max="9" width="14.125" style="602" hidden="1" customWidth="1"/>
    <col min="10" max="10" width="12.375" style="602" hidden="1" customWidth="1"/>
    <col min="11" max="11" width="14.875" style="602" hidden="1" customWidth="1"/>
    <col min="12" max="12" width="13.375" style="602" customWidth="1"/>
    <col min="13" max="13" width="14.375" style="602" customWidth="1"/>
    <col min="14" max="14" width="16.625" style="602" customWidth="1"/>
    <col min="15" max="16384" width="9.125" style="602" customWidth="1"/>
  </cols>
  <sheetData>
    <row r="1" spans="1:9" ht="18.75" customHeight="1">
      <c r="A1" s="600" t="s">
        <v>488</v>
      </c>
      <c r="B1" s="600"/>
      <c r="C1" s="600"/>
      <c r="D1" s="601"/>
      <c r="E1" s="601"/>
      <c r="F1" s="601"/>
      <c r="G1" s="601"/>
      <c r="H1" s="345"/>
      <c r="I1" s="345"/>
    </row>
    <row r="2" spans="1:3" ht="18.75" customHeight="1">
      <c r="A2" s="603" t="s">
        <v>489</v>
      </c>
      <c r="B2" s="603"/>
      <c r="C2" s="603"/>
    </row>
    <row r="3" spans="1:3" ht="18.75" customHeight="1" thickBot="1">
      <c r="A3" s="604" t="s">
        <v>490</v>
      </c>
      <c r="B3" s="605"/>
      <c r="C3" s="605"/>
    </row>
    <row r="4" spans="1:14" ht="42.75" customHeight="1" thickTop="1">
      <c r="A4" s="606" t="s">
        <v>325</v>
      </c>
      <c r="B4" s="607" t="s">
        <v>312</v>
      </c>
      <c r="C4" s="608" t="s">
        <v>73</v>
      </c>
      <c r="D4" s="609" t="s">
        <v>491</v>
      </c>
      <c r="E4" s="609" t="s">
        <v>492</v>
      </c>
      <c r="F4" s="610" t="s">
        <v>493</v>
      </c>
      <c r="G4" s="609" t="s">
        <v>235</v>
      </c>
      <c r="H4" s="610" t="s">
        <v>494</v>
      </c>
      <c r="I4" s="609" t="s">
        <v>403</v>
      </c>
      <c r="J4" s="610" t="s">
        <v>495</v>
      </c>
      <c r="K4" s="609" t="s">
        <v>76</v>
      </c>
      <c r="L4" s="610" t="s">
        <v>496</v>
      </c>
      <c r="M4" s="609" t="s">
        <v>482</v>
      </c>
      <c r="N4" s="610" t="s">
        <v>496</v>
      </c>
    </row>
    <row r="5" spans="1:14" ht="19.5" customHeight="1">
      <c r="A5" s="611" t="s">
        <v>497</v>
      </c>
      <c r="B5" s="599"/>
      <c r="C5" s="612" t="s">
        <v>498</v>
      </c>
      <c r="D5" s="613">
        <f>D6-D8+D7</f>
        <v>388433</v>
      </c>
      <c r="E5" s="613">
        <f>E6+E7+E8</f>
        <v>826716.72</v>
      </c>
      <c r="F5" s="613">
        <f>F6-F8+F7</f>
        <v>1218261.72</v>
      </c>
      <c r="G5" s="613"/>
      <c r="H5" s="613">
        <f>H6-H8+H7</f>
        <v>1218261.72</v>
      </c>
      <c r="I5" s="613"/>
      <c r="J5" s="613">
        <f>J6-J8+J7</f>
        <v>1218261.72</v>
      </c>
      <c r="K5" s="613"/>
      <c r="L5" s="613">
        <f>L6-L8+L7</f>
        <v>1218261.72</v>
      </c>
      <c r="M5" s="613"/>
      <c r="N5" s="613">
        <f>N6-N8+N7</f>
        <v>1218261.72</v>
      </c>
    </row>
    <row r="6" spans="1:14" ht="19.5" customHeight="1">
      <c r="A6" s="614"/>
      <c r="B6" s="615"/>
      <c r="C6" s="616" t="s">
        <v>499</v>
      </c>
      <c r="D6" s="617">
        <v>378433</v>
      </c>
      <c r="E6" s="617">
        <f>H6-D6</f>
        <v>818699.72</v>
      </c>
      <c r="F6" s="617">
        <v>1197132.72</v>
      </c>
      <c r="G6" s="617"/>
      <c r="H6" s="617">
        <v>1197132.72</v>
      </c>
      <c r="I6" s="617"/>
      <c r="J6" s="617">
        <v>1197132.72</v>
      </c>
      <c r="K6" s="617"/>
      <c r="L6" s="617">
        <v>1197132.72</v>
      </c>
      <c r="M6" s="617"/>
      <c r="N6" s="617">
        <v>1197132.72</v>
      </c>
    </row>
    <row r="7" spans="1:14" ht="19.5" customHeight="1">
      <c r="A7" s="618"/>
      <c r="B7" s="619"/>
      <c r="C7" s="620" t="s">
        <v>500</v>
      </c>
      <c r="D7" s="621">
        <v>40000</v>
      </c>
      <c r="E7" s="621">
        <f>H7-D7</f>
        <v>9573</v>
      </c>
      <c r="F7" s="621">
        <v>49573</v>
      </c>
      <c r="G7" s="621"/>
      <c r="H7" s="621">
        <v>49573</v>
      </c>
      <c r="I7" s="621"/>
      <c r="J7" s="621">
        <v>49573</v>
      </c>
      <c r="K7" s="621"/>
      <c r="L7" s="621">
        <v>49573</v>
      </c>
      <c r="M7" s="621"/>
      <c r="N7" s="621">
        <v>49573</v>
      </c>
    </row>
    <row r="8" spans="1:14" ht="19.5" customHeight="1">
      <c r="A8" s="622"/>
      <c r="B8" s="623"/>
      <c r="C8" s="624" t="s">
        <v>501</v>
      </c>
      <c r="D8" s="625">
        <v>30000</v>
      </c>
      <c r="E8" s="626">
        <f>H8-D8</f>
        <v>-1556</v>
      </c>
      <c r="F8" s="625">
        <v>28444</v>
      </c>
      <c r="G8" s="625"/>
      <c r="H8" s="625">
        <v>28444</v>
      </c>
      <c r="I8" s="625"/>
      <c r="J8" s="625">
        <v>28444</v>
      </c>
      <c r="K8" s="625"/>
      <c r="L8" s="625">
        <v>28444</v>
      </c>
      <c r="M8" s="625"/>
      <c r="N8" s="625">
        <v>28444</v>
      </c>
    </row>
    <row r="9" spans="1:14" ht="19.5" customHeight="1">
      <c r="A9" s="611" t="s">
        <v>502</v>
      </c>
      <c r="B9" s="599"/>
      <c r="C9" s="612" t="s">
        <v>503</v>
      </c>
      <c r="D9" s="613">
        <f>SUM(D11:D12)</f>
        <v>540000</v>
      </c>
      <c r="E9" s="613">
        <f>E10</f>
        <v>100</v>
      </c>
      <c r="F9" s="613">
        <f>SUM(F10:F12)</f>
        <v>540100</v>
      </c>
      <c r="G9" s="613"/>
      <c r="H9" s="613">
        <f>SUM(H10:H12)</f>
        <v>540100</v>
      </c>
      <c r="I9" s="613"/>
      <c r="J9" s="613">
        <f>SUM(J10:J12)</f>
        <v>540100</v>
      </c>
      <c r="K9" s="613"/>
      <c r="L9" s="613">
        <f>SUM(L10:L12)</f>
        <v>540100</v>
      </c>
      <c r="M9" s="613">
        <f>M11</f>
        <v>25000</v>
      </c>
      <c r="N9" s="613">
        <f>SUM(N10:N12)</f>
        <v>565100</v>
      </c>
    </row>
    <row r="10" spans="1:14" ht="19.5" customHeight="1">
      <c r="A10" s="627" t="s">
        <v>317</v>
      </c>
      <c r="B10" s="628" t="s">
        <v>230</v>
      </c>
      <c r="C10" s="629" t="s">
        <v>420</v>
      </c>
      <c r="D10" s="630">
        <v>0</v>
      </c>
      <c r="E10" s="631">
        <v>100</v>
      </c>
      <c r="F10" s="630">
        <v>100</v>
      </c>
      <c r="G10" s="630"/>
      <c r="H10" s="630">
        <v>100</v>
      </c>
      <c r="I10" s="630"/>
      <c r="J10" s="630">
        <v>100</v>
      </c>
      <c r="K10" s="630"/>
      <c r="L10" s="630">
        <v>100</v>
      </c>
      <c r="M10" s="630"/>
      <c r="N10" s="630">
        <v>100</v>
      </c>
    </row>
    <row r="11" spans="1:14" ht="19.5" customHeight="1">
      <c r="A11" s="627" t="s">
        <v>318</v>
      </c>
      <c r="B11" s="628" t="s">
        <v>397</v>
      </c>
      <c r="C11" s="629" t="s">
        <v>504</v>
      </c>
      <c r="D11" s="630">
        <v>510000</v>
      </c>
      <c r="E11" s="632"/>
      <c r="F11" s="630">
        <v>510000</v>
      </c>
      <c r="G11" s="630"/>
      <c r="H11" s="630">
        <v>510000</v>
      </c>
      <c r="I11" s="630"/>
      <c r="J11" s="630">
        <v>510000</v>
      </c>
      <c r="K11" s="630"/>
      <c r="L11" s="630">
        <v>510000</v>
      </c>
      <c r="M11" s="630">
        <v>25000</v>
      </c>
      <c r="N11" s="630">
        <f>L11+M11</f>
        <v>535000</v>
      </c>
    </row>
    <row r="12" spans="1:14" ht="19.5" customHeight="1">
      <c r="A12" s="627" t="s">
        <v>319</v>
      </c>
      <c r="B12" s="633" t="s">
        <v>37</v>
      </c>
      <c r="C12" s="634" t="s">
        <v>505</v>
      </c>
      <c r="D12" s="632">
        <v>30000</v>
      </c>
      <c r="E12" s="635"/>
      <c r="F12" s="632">
        <v>30000</v>
      </c>
      <c r="G12" s="632"/>
      <c r="H12" s="632">
        <v>30000</v>
      </c>
      <c r="I12" s="632"/>
      <c r="J12" s="632">
        <v>30000</v>
      </c>
      <c r="K12" s="632"/>
      <c r="L12" s="632">
        <v>30000</v>
      </c>
      <c r="M12" s="632"/>
      <c r="N12" s="632">
        <v>30000</v>
      </c>
    </row>
    <row r="13" spans="1:14" ht="19.5" customHeight="1">
      <c r="A13" s="611" t="s">
        <v>506</v>
      </c>
      <c r="B13" s="636"/>
      <c r="C13" s="612" t="s">
        <v>74</v>
      </c>
      <c r="D13" s="613">
        <f>D14+D28</f>
        <v>315000</v>
      </c>
      <c r="E13" s="613">
        <f>E14+E28</f>
        <v>128000</v>
      </c>
      <c r="F13" s="613">
        <f>F14+F28</f>
        <v>443000</v>
      </c>
      <c r="G13" s="613">
        <v>0</v>
      </c>
      <c r="H13" s="613">
        <f aca="true" t="shared" si="0" ref="H13:N13">H14+H28</f>
        <v>443000</v>
      </c>
      <c r="I13" s="613">
        <f t="shared" si="0"/>
        <v>330000</v>
      </c>
      <c r="J13" s="613">
        <f t="shared" si="0"/>
        <v>783000</v>
      </c>
      <c r="K13" s="613">
        <f t="shared" si="0"/>
        <v>975362</v>
      </c>
      <c r="L13" s="613">
        <f t="shared" si="0"/>
        <v>1758362</v>
      </c>
      <c r="M13" s="613">
        <f t="shared" si="0"/>
        <v>25000</v>
      </c>
      <c r="N13" s="613">
        <f t="shared" si="0"/>
        <v>1783362</v>
      </c>
    </row>
    <row r="14" spans="1:14" ht="21.75" customHeight="1">
      <c r="A14" s="637" t="s">
        <v>317</v>
      </c>
      <c r="B14" s="638"/>
      <c r="C14" s="639" t="s">
        <v>507</v>
      </c>
      <c r="D14" s="631">
        <f>SUM(D16:D25)</f>
        <v>213000</v>
      </c>
      <c r="E14" s="631">
        <f>SUM(E16:E25)</f>
        <v>90000</v>
      </c>
      <c r="F14" s="631">
        <f>SUM(F16:F25)</f>
        <v>303000</v>
      </c>
      <c r="G14" s="631">
        <f>SUM(G16:G25)</f>
        <v>0</v>
      </c>
      <c r="H14" s="631">
        <f>SUM(H16:H27)</f>
        <v>303000</v>
      </c>
      <c r="I14" s="631">
        <f>SUM(I16:I27)</f>
        <v>330000</v>
      </c>
      <c r="J14" s="631">
        <f>SUM(J16:J27)</f>
        <v>643000</v>
      </c>
      <c r="K14" s="631">
        <f>SUM(K15:K27)</f>
        <v>975362</v>
      </c>
      <c r="L14" s="631">
        <f>SUM(L15:L27)</f>
        <v>1618362</v>
      </c>
      <c r="M14" s="631">
        <f>SUM(M15:M27)</f>
        <v>73000</v>
      </c>
      <c r="N14" s="631">
        <f>L14+M14</f>
        <v>1691362</v>
      </c>
    </row>
    <row r="15" spans="1:14" ht="39" customHeight="1">
      <c r="A15" s="858"/>
      <c r="B15" s="640" t="s">
        <v>508</v>
      </c>
      <c r="C15" s="641" t="s">
        <v>509</v>
      </c>
      <c r="D15" s="630"/>
      <c r="E15" s="630"/>
      <c r="F15" s="630"/>
      <c r="G15" s="630"/>
      <c r="H15" s="630"/>
      <c r="I15" s="630"/>
      <c r="J15" s="630"/>
      <c r="K15" s="630">
        <f>915762-50000</f>
        <v>865762</v>
      </c>
      <c r="L15" s="630">
        <f>K15</f>
        <v>865762</v>
      </c>
      <c r="M15" s="630">
        <v>505728</v>
      </c>
      <c r="N15" s="630">
        <f>L15+M15</f>
        <v>1371490</v>
      </c>
    </row>
    <row r="16" spans="1:14" ht="18.75" customHeight="1">
      <c r="A16" s="859"/>
      <c r="B16" s="633" t="s">
        <v>10</v>
      </c>
      <c r="C16" s="643" t="s">
        <v>510</v>
      </c>
      <c r="D16" s="644">
        <v>30000</v>
      </c>
      <c r="E16" s="644">
        <f aca="true" t="shared" si="1" ref="E16:E25">H16-D16</f>
        <v>0</v>
      </c>
      <c r="F16" s="644">
        <v>30000</v>
      </c>
      <c r="G16" s="644"/>
      <c r="H16" s="644">
        <v>30000</v>
      </c>
      <c r="I16" s="644">
        <v>20000</v>
      </c>
      <c r="J16" s="644">
        <f>H16+I16</f>
        <v>50000</v>
      </c>
      <c r="K16" s="644">
        <v>0</v>
      </c>
      <c r="L16" s="644">
        <f>J16+K16</f>
        <v>50000</v>
      </c>
      <c r="M16" s="644">
        <v>-7728</v>
      </c>
      <c r="N16" s="644">
        <f>L16+M16</f>
        <v>42272</v>
      </c>
    </row>
    <row r="17" spans="1:14" ht="17.25" customHeight="1">
      <c r="A17" s="859"/>
      <c r="B17" s="633" t="s">
        <v>511</v>
      </c>
      <c r="C17" s="643" t="s">
        <v>512</v>
      </c>
      <c r="D17" s="644">
        <v>20000</v>
      </c>
      <c r="E17" s="644">
        <f t="shared" si="1"/>
        <v>20000</v>
      </c>
      <c r="F17" s="644">
        <v>55000</v>
      </c>
      <c r="G17" s="644">
        <v>-15000</v>
      </c>
      <c r="H17" s="644">
        <f>F17+G17</f>
        <v>40000</v>
      </c>
      <c r="I17" s="644"/>
      <c r="J17" s="644">
        <f>H17+I17</f>
        <v>40000</v>
      </c>
      <c r="K17" s="644">
        <v>7600</v>
      </c>
      <c r="L17" s="644">
        <f>J17+K17</f>
        <v>47600</v>
      </c>
      <c r="M17" s="644">
        <v>-30000</v>
      </c>
      <c r="N17" s="644">
        <f aca="true" t="shared" si="2" ref="N17:N27">L17+M17</f>
        <v>17600</v>
      </c>
    </row>
    <row r="18" spans="1:14" ht="17.25" customHeight="1" hidden="1">
      <c r="A18" s="859"/>
      <c r="B18" s="633"/>
      <c r="C18" s="643" t="s">
        <v>513</v>
      </c>
      <c r="D18" s="644"/>
      <c r="E18" s="644">
        <f t="shared" si="1"/>
        <v>0</v>
      </c>
      <c r="F18" s="644"/>
      <c r="G18" s="644"/>
      <c r="H18" s="644"/>
      <c r="I18" s="644"/>
      <c r="J18" s="644"/>
      <c r="K18" s="644"/>
      <c r="L18" s="644"/>
      <c r="M18" s="644"/>
      <c r="N18" s="644">
        <f t="shared" si="2"/>
        <v>0</v>
      </c>
    </row>
    <row r="19" spans="1:14" ht="17.25" customHeight="1" hidden="1">
      <c r="A19" s="859"/>
      <c r="B19" s="633"/>
      <c r="C19" s="643" t="s">
        <v>514</v>
      </c>
      <c r="D19" s="644"/>
      <c r="E19" s="644">
        <f t="shared" si="1"/>
        <v>0</v>
      </c>
      <c r="F19" s="644"/>
      <c r="G19" s="644"/>
      <c r="H19" s="644"/>
      <c r="I19" s="644"/>
      <c r="J19" s="644"/>
      <c r="K19" s="644"/>
      <c r="L19" s="644"/>
      <c r="M19" s="644"/>
      <c r="N19" s="644">
        <f t="shared" si="2"/>
        <v>0</v>
      </c>
    </row>
    <row r="20" spans="1:14" ht="17.25" customHeight="1">
      <c r="A20" s="859"/>
      <c r="B20" s="633" t="s">
        <v>481</v>
      </c>
      <c r="C20" s="643" t="s">
        <v>421</v>
      </c>
      <c r="D20" s="644">
        <v>100000</v>
      </c>
      <c r="E20" s="644">
        <f t="shared" si="1"/>
        <v>30000</v>
      </c>
      <c r="F20" s="644">
        <v>130000</v>
      </c>
      <c r="G20" s="644"/>
      <c r="H20" s="644">
        <v>130000</v>
      </c>
      <c r="I20" s="644">
        <v>300000</v>
      </c>
      <c r="J20" s="644">
        <f>H20+I20</f>
        <v>430000</v>
      </c>
      <c r="K20" s="644">
        <v>0</v>
      </c>
      <c r="L20" s="644">
        <f>J20+K20</f>
        <v>430000</v>
      </c>
      <c r="M20" s="644">
        <v>-300000</v>
      </c>
      <c r="N20" s="644">
        <f t="shared" si="2"/>
        <v>130000</v>
      </c>
    </row>
    <row r="21" spans="1:14" ht="17.25" customHeight="1">
      <c r="A21" s="859"/>
      <c r="B21" s="633" t="s">
        <v>515</v>
      </c>
      <c r="C21" s="645" t="s">
        <v>516</v>
      </c>
      <c r="D21" s="644">
        <v>25000</v>
      </c>
      <c r="E21" s="644">
        <f t="shared" si="1"/>
        <v>5000</v>
      </c>
      <c r="F21" s="644">
        <v>30000</v>
      </c>
      <c r="G21" s="644"/>
      <c r="H21" s="644">
        <v>30000</v>
      </c>
      <c r="I21" s="644"/>
      <c r="J21" s="644">
        <v>30000</v>
      </c>
      <c r="K21" s="644"/>
      <c r="L21" s="644">
        <v>30000</v>
      </c>
      <c r="M21" s="644"/>
      <c r="N21" s="644">
        <f t="shared" si="2"/>
        <v>30000</v>
      </c>
    </row>
    <row r="22" spans="1:14" ht="36" customHeight="1">
      <c r="A22" s="859"/>
      <c r="B22" s="633" t="s">
        <v>517</v>
      </c>
      <c r="C22" s="643" t="s">
        <v>518</v>
      </c>
      <c r="D22" s="644">
        <v>20000</v>
      </c>
      <c r="E22" s="644">
        <f t="shared" si="1"/>
        <v>0</v>
      </c>
      <c r="F22" s="644">
        <v>20000</v>
      </c>
      <c r="G22" s="644"/>
      <c r="H22" s="644">
        <v>20000</v>
      </c>
      <c r="I22" s="644">
        <v>-10000</v>
      </c>
      <c r="J22" s="644">
        <v>20000</v>
      </c>
      <c r="K22" s="644">
        <v>0</v>
      </c>
      <c r="L22" s="644">
        <v>20000</v>
      </c>
      <c r="M22" s="644">
        <v>-15000</v>
      </c>
      <c r="N22" s="644">
        <f t="shared" si="2"/>
        <v>5000</v>
      </c>
    </row>
    <row r="23" spans="1:14" ht="32.25" customHeight="1">
      <c r="A23" s="859"/>
      <c r="B23" s="633" t="s">
        <v>485</v>
      </c>
      <c r="C23" s="643" t="s">
        <v>423</v>
      </c>
      <c r="D23" s="644"/>
      <c r="E23" s="644">
        <f t="shared" si="1"/>
        <v>10000</v>
      </c>
      <c r="F23" s="644">
        <v>10000</v>
      </c>
      <c r="G23" s="644"/>
      <c r="H23" s="644">
        <v>10000</v>
      </c>
      <c r="I23" s="644"/>
      <c r="J23" s="644">
        <v>10000</v>
      </c>
      <c r="K23" s="644"/>
      <c r="L23" s="644">
        <v>10000</v>
      </c>
      <c r="M23" s="644">
        <v>-5000</v>
      </c>
      <c r="N23" s="644">
        <f t="shared" si="2"/>
        <v>5000</v>
      </c>
    </row>
    <row r="24" spans="1:14" ht="38.25" customHeight="1">
      <c r="A24" s="859"/>
      <c r="B24" s="633" t="s">
        <v>519</v>
      </c>
      <c r="C24" s="643" t="s">
        <v>520</v>
      </c>
      <c r="D24" s="644">
        <v>18000</v>
      </c>
      <c r="E24" s="644">
        <f t="shared" si="1"/>
        <v>0</v>
      </c>
      <c r="F24" s="644">
        <v>18000</v>
      </c>
      <c r="G24" s="644"/>
      <c r="H24" s="644">
        <v>18000</v>
      </c>
      <c r="I24" s="644"/>
      <c r="J24" s="644">
        <v>18000</v>
      </c>
      <c r="K24" s="644"/>
      <c r="L24" s="644">
        <v>18000</v>
      </c>
      <c r="M24" s="644">
        <v>-7000</v>
      </c>
      <c r="N24" s="644">
        <f t="shared" si="2"/>
        <v>11000</v>
      </c>
    </row>
    <row r="25" spans="1:14" ht="26.25" customHeight="1">
      <c r="A25" s="859"/>
      <c r="B25" s="633" t="s">
        <v>486</v>
      </c>
      <c r="C25" s="643" t="s">
        <v>425</v>
      </c>
      <c r="D25" s="644"/>
      <c r="E25" s="644">
        <f t="shared" si="1"/>
        <v>25000</v>
      </c>
      <c r="F25" s="644">
        <v>10000</v>
      </c>
      <c r="G25" s="644">
        <v>15000</v>
      </c>
      <c r="H25" s="644">
        <f>F25+G25</f>
        <v>25000</v>
      </c>
      <c r="I25" s="644"/>
      <c r="J25" s="644">
        <f>H25+I25</f>
        <v>25000</v>
      </c>
      <c r="K25" s="644">
        <v>5000</v>
      </c>
      <c r="L25" s="644">
        <f>J25+K25</f>
        <v>30000</v>
      </c>
      <c r="M25" s="644">
        <v>-5000</v>
      </c>
      <c r="N25" s="644">
        <f t="shared" si="2"/>
        <v>25000</v>
      </c>
    </row>
    <row r="26" spans="1:14" ht="26.25" customHeight="1">
      <c r="A26" s="859"/>
      <c r="B26" s="633" t="s">
        <v>521</v>
      </c>
      <c r="C26" s="646" t="s">
        <v>522</v>
      </c>
      <c r="D26" s="644"/>
      <c r="E26" s="644"/>
      <c r="F26" s="644"/>
      <c r="G26" s="644"/>
      <c r="H26" s="644"/>
      <c r="I26" s="644"/>
      <c r="J26" s="644"/>
      <c r="K26" s="644">
        <v>50000</v>
      </c>
      <c r="L26" s="644">
        <f>J26+K26</f>
        <v>50000</v>
      </c>
      <c r="M26" s="644">
        <v>-8000</v>
      </c>
      <c r="N26" s="644">
        <f t="shared" si="2"/>
        <v>42000</v>
      </c>
    </row>
    <row r="27" spans="1:14" ht="26.25" customHeight="1">
      <c r="A27" s="862"/>
      <c r="B27" s="633" t="s">
        <v>523</v>
      </c>
      <c r="C27" s="643" t="s">
        <v>524</v>
      </c>
      <c r="D27" s="644"/>
      <c r="E27" s="644"/>
      <c r="F27" s="644"/>
      <c r="G27" s="644"/>
      <c r="H27" s="644"/>
      <c r="I27" s="644">
        <v>20000</v>
      </c>
      <c r="J27" s="644">
        <f>H27+I27</f>
        <v>20000</v>
      </c>
      <c r="K27" s="644">
        <v>47000</v>
      </c>
      <c r="L27" s="644">
        <f>J27+K27</f>
        <v>67000</v>
      </c>
      <c r="M27" s="644">
        <v>-55000</v>
      </c>
      <c r="N27" s="644">
        <f t="shared" si="2"/>
        <v>12000</v>
      </c>
    </row>
    <row r="28" spans="1:14" ht="19.5" customHeight="1">
      <c r="A28" s="647" t="s">
        <v>318</v>
      </c>
      <c r="B28" s="633" t="s">
        <v>525</v>
      </c>
      <c r="C28" s="648" t="s">
        <v>526</v>
      </c>
      <c r="D28" s="632">
        <f>SUM(D29:D30)</f>
        <v>102000</v>
      </c>
      <c r="E28" s="644">
        <f>H28-D28</f>
        <v>38000</v>
      </c>
      <c r="F28" s="632">
        <f>SUM(F29:F30)</f>
        <v>140000</v>
      </c>
      <c r="G28" s="632"/>
      <c r="H28" s="632">
        <f>SUM(H29:H30)</f>
        <v>140000</v>
      </c>
      <c r="I28" s="632"/>
      <c r="J28" s="632">
        <f>SUM(J29:J30)</f>
        <v>140000</v>
      </c>
      <c r="K28" s="632"/>
      <c r="L28" s="632">
        <f>SUM(L29:L30)</f>
        <v>140000</v>
      </c>
      <c r="M28" s="632">
        <f>SUM(M29:M30)</f>
        <v>-48000</v>
      </c>
      <c r="N28" s="632">
        <f>SUM(N29:N30)</f>
        <v>92000</v>
      </c>
    </row>
    <row r="29" spans="1:14" ht="31.5" customHeight="1">
      <c r="A29" s="858"/>
      <c r="B29" s="860"/>
      <c r="C29" s="643" t="s">
        <v>527</v>
      </c>
      <c r="D29" s="644">
        <v>51000</v>
      </c>
      <c r="E29" s="644">
        <f>H29-D29</f>
        <v>19000</v>
      </c>
      <c r="F29" s="644">
        <v>70000</v>
      </c>
      <c r="G29" s="644"/>
      <c r="H29" s="644">
        <v>70000</v>
      </c>
      <c r="I29" s="644"/>
      <c r="J29" s="644">
        <v>70000</v>
      </c>
      <c r="K29" s="644"/>
      <c r="L29" s="644">
        <v>70000</v>
      </c>
      <c r="M29" s="644">
        <v>-24000</v>
      </c>
      <c r="N29" s="644">
        <f>L29+M29</f>
        <v>46000</v>
      </c>
    </row>
    <row r="30" spans="1:14" ht="36.75" customHeight="1">
      <c r="A30" s="859"/>
      <c r="B30" s="861"/>
      <c r="C30" s="643" t="s">
        <v>528</v>
      </c>
      <c r="D30" s="649">
        <v>51000</v>
      </c>
      <c r="E30" s="644">
        <f>H30-D30</f>
        <v>19000</v>
      </c>
      <c r="F30" s="649">
        <v>70000</v>
      </c>
      <c r="G30" s="649"/>
      <c r="H30" s="649">
        <v>70000</v>
      </c>
      <c r="I30" s="649"/>
      <c r="J30" s="649">
        <v>70000</v>
      </c>
      <c r="K30" s="649"/>
      <c r="L30" s="649">
        <v>70000</v>
      </c>
      <c r="M30" s="649">
        <v>-24000</v>
      </c>
      <c r="N30" s="644">
        <f>L30+M30</f>
        <v>46000</v>
      </c>
    </row>
    <row r="31" spans="1:14" ht="12.75">
      <c r="A31" s="642"/>
      <c r="B31" s="650"/>
      <c r="C31" s="651"/>
      <c r="D31" s="652"/>
      <c r="E31" s="635"/>
      <c r="F31" s="652"/>
      <c r="G31" s="652"/>
      <c r="H31" s="652"/>
      <c r="I31" s="652"/>
      <c r="J31" s="652"/>
      <c r="K31" s="652"/>
      <c r="L31" s="652"/>
      <c r="M31" s="652"/>
      <c r="N31" s="652"/>
    </row>
    <row r="32" spans="1:14" ht="21" customHeight="1">
      <c r="A32" s="611" t="s">
        <v>529</v>
      </c>
      <c r="B32" s="636"/>
      <c r="C32" s="612" t="s">
        <v>530</v>
      </c>
      <c r="D32" s="653">
        <f>D5+D9-D13</f>
        <v>613433</v>
      </c>
      <c r="E32" s="653"/>
      <c r="F32" s="653">
        <f>F5+F9-F13</f>
        <v>1315361.72</v>
      </c>
      <c r="G32" s="653"/>
      <c r="H32" s="653">
        <f>H5+H9-H13</f>
        <v>1315361.72</v>
      </c>
      <c r="I32" s="653"/>
      <c r="J32" s="653">
        <f>J5+J9-J13</f>
        <v>975361.72</v>
      </c>
      <c r="K32" s="653"/>
      <c r="L32" s="653">
        <f>L5+L9-L13</f>
        <v>-0.2800000000279397</v>
      </c>
      <c r="M32" s="653"/>
      <c r="N32" s="653">
        <f>N5+N9-N13</f>
        <v>-0.2800000000279397</v>
      </c>
    </row>
    <row r="33" spans="1:14" ht="17.25" customHeight="1">
      <c r="A33" s="614"/>
      <c r="B33" s="654"/>
      <c r="C33" s="616" t="s">
        <v>531</v>
      </c>
      <c r="D33" s="655">
        <f>D32+D34-D35</f>
        <v>623433</v>
      </c>
      <c r="E33" s="655"/>
      <c r="F33" s="655">
        <f>F32+F34-F35</f>
        <v>1325361.72</v>
      </c>
      <c r="G33" s="655"/>
      <c r="H33" s="655">
        <f>H32+H34-H35</f>
        <v>1325361.72</v>
      </c>
      <c r="I33" s="655"/>
      <c r="J33" s="655">
        <f>J32+J34-J35</f>
        <v>985361.72</v>
      </c>
      <c r="K33" s="655"/>
      <c r="L33" s="655">
        <v>0</v>
      </c>
      <c r="M33" s="655"/>
      <c r="N33" s="655">
        <v>0</v>
      </c>
    </row>
    <row r="34" spans="1:14" ht="18" customHeight="1">
      <c r="A34" s="618"/>
      <c r="B34" s="656"/>
      <c r="C34" s="620" t="s">
        <v>532</v>
      </c>
      <c r="D34" s="621">
        <v>40000</v>
      </c>
      <c r="E34" s="621"/>
      <c r="F34" s="621">
        <v>40000</v>
      </c>
      <c r="G34" s="621"/>
      <c r="H34" s="621">
        <v>40000</v>
      </c>
      <c r="I34" s="621"/>
      <c r="J34" s="621">
        <v>40000</v>
      </c>
      <c r="K34" s="621"/>
      <c r="L34" s="621">
        <v>0</v>
      </c>
      <c r="M34" s="621"/>
      <c r="N34" s="621">
        <v>0</v>
      </c>
    </row>
    <row r="35" spans="1:14" ht="16.5" customHeight="1" thickBot="1">
      <c r="A35" s="657"/>
      <c r="B35" s="658"/>
      <c r="C35" s="659" t="s">
        <v>533</v>
      </c>
      <c r="D35" s="660">
        <v>30000</v>
      </c>
      <c r="E35" s="661"/>
      <c r="F35" s="660">
        <v>30000</v>
      </c>
      <c r="G35" s="660"/>
      <c r="H35" s="660">
        <v>30000</v>
      </c>
      <c r="I35" s="660"/>
      <c r="J35" s="660">
        <v>30000</v>
      </c>
      <c r="K35" s="660"/>
      <c r="L35" s="660">
        <v>0</v>
      </c>
      <c r="M35" s="660"/>
      <c r="N35" s="660">
        <v>0</v>
      </c>
    </row>
    <row r="36" spans="1:9" ht="16.5" thickTop="1">
      <c r="A36" s="662"/>
      <c r="B36" s="663"/>
      <c r="C36" s="662"/>
      <c r="D36" s="664"/>
      <c r="E36" s="664"/>
      <c r="F36" s="664"/>
      <c r="G36" s="664"/>
      <c r="H36" s="665"/>
      <c r="I36" s="665"/>
    </row>
    <row r="37" spans="1:9" ht="15.75">
      <c r="A37" s="662"/>
      <c r="B37" s="662"/>
      <c r="C37" s="662"/>
      <c r="D37" s="662"/>
      <c r="E37" s="662"/>
      <c r="F37" s="662"/>
      <c r="G37" s="662"/>
      <c r="H37" s="665"/>
      <c r="I37" s="665"/>
    </row>
    <row r="38" spans="1:9" ht="15.75">
      <c r="A38" s="662"/>
      <c r="B38" s="662"/>
      <c r="C38" s="662"/>
      <c r="D38" s="662"/>
      <c r="E38" s="662"/>
      <c r="F38" s="662"/>
      <c r="G38" s="662"/>
      <c r="H38" s="665"/>
      <c r="I38" s="665"/>
    </row>
    <row r="39" spans="1:9" ht="15.75">
      <c r="A39" s="665"/>
      <c r="B39" s="665"/>
      <c r="C39" s="665"/>
      <c r="D39" s="665"/>
      <c r="E39" s="665"/>
      <c r="F39" s="665"/>
      <c r="G39" s="665"/>
      <c r="H39" s="665"/>
      <c r="I39" s="665"/>
    </row>
    <row r="40" spans="1:9" ht="15.75">
      <c r="A40" s="665"/>
      <c r="B40" s="665"/>
      <c r="C40" s="665"/>
      <c r="D40" s="665"/>
      <c r="E40" s="665"/>
      <c r="F40" s="665"/>
      <c r="G40" s="665"/>
      <c r="H40" s="665"/>
      <c r="I40" s="665"/>
    </row>
    <row r="41" spans="1:9" ht="15.75">
      <c r="A41" s="665"/>
      <c r="B41" s="665"/>
      <c r="C41" s="665"/>
      <c r="D41" s="665"/>
      <c r="E41" s="665"/>
      <c r="F41" s="665"/>
      <c r="G41" s="665"/>
      <c r="H41" s="665"/>
      <c r="I41" s="665"/>
    </row>
    <row r="42" spans="1:9" ht="15.75">
      <c r="A42" s="665"/>
      <c r="B42" s="665"/>
      <c r="C42" s="665"/>
      <c r="D42" s="665"/>
      <c r="E42" s="665"/>
      <c r="F42" s="665"/>
      <c r="G42" s="665"/>
      <c r="H42" s="665"/>
      <c r="I42" s="665"/>
    </row>
  </sheetData>
  <sheetProtection/>
  <mergeCells count="3">
    <mergeCell ref="A29:A30"/>
    <mergeCell ref="B29:B30"/>
    <mergeCell ref="A15:A27"/>
  </mergeCells>
  <printOptions horizontalCentered="1"/>
  <pageMargins left="0.3937007874015748" right="0.3937007874015748" top="0.8661417322834646" bottom="0" header="0.5118110236220472" footer="0.5118110236220472"/>
  <pageSetup firstPageNumber="26" useFirstPageNumber="1" horizontalDpi="600" verticalDpi="600" orientation="portrait" paperSize="9" scale="90" r:id="rId1"/>
  <headerFooter alignWithMargins="0">
    <oddHeader>&amp;R&amp;9Załącznik NR 5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2011-01-03T09:35:40Z</cp:lastPrinted>
  <dcterms:created xsi:type="dcterms:W3CDTF">1998-12-09T13:02:10Z</dcterms:created>
  <dcterms:modified xsi:type="dcterms:W3CDTF">2011-01-07T07:34:24Z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