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15" activeTab="1"/>
  </bookViews>
  <sheets>
    <sheet name="zał nr 1 dochody" sheetId="1" r:id="rId1"/>
    <sheet name="zał nr 2 wydatki" sheetId="2" r:id="rId2"/>
    <sheet name="9-4 FS OST" sheetId="3" r:id="rId3"/>
    <sheet name="8-3 WPI aktu" sheetId="4" r:id="rId4"/>
    <sheet name="zał 5 Doch i wyd ochr.środ" sheetId="5" r:id="rId5"/>
  </sheets>
  <definedNames>
    <definedName name="_xlnm.Print_Area" localSheetId="2">'9-4 FS OST'!$A$1:$Q$514</definedName>
  </definedNames>
  <calcPr fullCalcOnLoad="1"/>
</workbook>
</file>

<file path=xl/sharedStrings.xml><?xml version="1.0" encoding="utf-8"?>
<sst xmlns="http://schemas.openxmlformats.org/spreadsheetml/2006/main" count="1006" uniqueCount="623">
  <si>
    <t>Działanie:  6.1 Poprawa dostępu do zatrudnienia oraz wspieranie aktywności  zawodowej w regionie w  regionie</t>
  </si>
  <si>
    <t>(8)</t>
  </si>
  <si>
    <t>853   85333</t>
  </si>
  <si>
    <t>2009   rok              265 155,74</t>
  </si>
  <si>
    <t>2010   rok              171 352,03</t>
  </si>
  <si>
    <t>Działanie: 9.2 Podniesienie atrakcyjności i jakości szkolnictwa zawodowego</t>
  </si>
  <si>
    <t>Działanie:9.2 Podniesienie atrakcyjności i jakości szkolnictwa zawodowego</t>
  </si>
  <si>
    <t xml:space="preserve">2010 r. </t>
  </si>
  <si>
    <t>Działanie:9.1 Wyrównywanie szans edukacyjnych i zapewnienie wysokiej jakości usług edukacyjnych świadczonych w systemie oświaty</t>
  </si>
  <si>
    <t>Działanie:7.2. Aktywacja zawodowa i społeczna osób zagrozonych wykluczeniem społecznym</t>
  </si>
  <si>
    <t>Razem wydatki:(100%UE)</t>
  </si>
  <si>
    <t xml:space="preserve">2011 r. </t>
  </si>
  <si>
    <t>Działanie:  6.2 Wsparcie oraz promocja przedsiębiorczości i samozatrudnienia</t>
  </si>
  <si>
    <t>Nazwa projektu:Scalanie gruntów wsi Przecław wraz z zagospodarowaniem poscaleniowym.</t>
  </si>
  <si>
    <t>tak winno być</t>
  </si>
  <si>
    <t>zmiany- ZMNIEJSZENIA</t>
  </si>
  <si>
    <t>9 włsane</t>
  </si>
  <si>
    <t>UE</t>
  </si>
  <si>
    <t>2009 ROK SRODKI Z BUDŻETU</t>
  </si>
  <si>
    <t>Wydatki 11/2009</t>
  </si>
  <si>
    <t>9 budżet krajowy</t>
  </si>
  <si>
    <t>2010; 2011</t>
  </si>
  <si>
    <t>wkład własny zakup samoch PPPSP -FOS</t>
  </si>
  <si>
    <t>4170</t>
  </si>
  <si>
    <t>DOCHODY</t>
  </si>
  <si>
    <t>Działanie:3.2. Współpraca i spotkania (FMP i projekty sieciowe)</t>
  </si>
  <si>
    <r>
      <t xml:space="preserve">Nazwa projektu: </t>
    </r>
    <r>
      <rPr>
        <b/>
        <sz val="8"/>
        <color indexed="8"/>
        <rFont val="Times New Roman"/>
        <family val="1"/>
      </rPr>
      <t>POLSKO- NIEMIECKIE MISTRZOSTWA W LEKKIEJ ATLETYCE</t>
    </r>
  </si>
  <si>
    <t>Działanie:3.2. Współpraca i spotkania(FMP i projekty sieciowe)</t>
  </si>
  <si>
    <t>2.13</t>
  </si>
  <si>
    <t>Program:Współpracy Transgranicznej RP woj..lubuskie Brandenburgia 2007-2013</t>
  </si>
  <si>
    <t>Priorytet: II wspieranie powiązań gospodarczych oraz sektorów gospodarki i nauki</t>
  </si>
  <si>
    <t>Działanie II.2. regionalny i lokalny marketing</t>
  </si>
  <si>
    <r>
      <t>Nazwa projektu:</t>
    </r>
    <r>
      <rPr>
        <b/>
        <sz val="8"/>
        <color indexed="8"/>
        <rFont val="Times New Roman"/>
        <family val="1"/>
      </rPr>
      <t xml:space="preserve"> POLSKO-NIEMIECKIE PREZENTACJE PRODUKTÓW REGIONALNYCH</t>
    </r>
  </si>
  <si>
    <t>750;75075</t>
  </si>
  <si>
    <t>Limity wydatków na wieloletnie programy inwestycyjne w latach 2010 - 2012</t>
  </si>
  <si>
    <t>Rozdz.</t>
  </si>
  <si>
    <t>Nazwa zadania inwestycyjnego
i okres realizacji
(w latach)</t>
  </si>
  <si>
    <t>Łączne koszty finansowe</t>
  </si>
  <si>
    <t>wykonanie -lata poprzednie</t>
  </si>
  <si>
    <t>Jednostka organizacyjna realizująca program lub koordynująca wykonanie programu</t>
  </si>
  <si>
    <t>rok budżetowy 2010 (7+8+9+10)</t>
  </si>
  <si>
    <t>z tego źródła finansowania</t>
  </si>
  <si>
    <t xml:space="preserve">dochody własne jst </t>
  </si>
  <si>
    <t>fundusze celowe</t>
  </si>
  <si>
    <t xml:space="preserve">środki pochodzące
 z innych  źródeł </t>
  </si>
  <si>
    <t>środki wymienione
w art. 5 ust. 1 pkt. 2 i 3 u.f.p.(8)</t>
  </si>
  <si>
    <t>środki  własne jst (9)</t>
  </si>
  <si>
    <t>środki własne jst (9)</t>
  </si>
  <si>
    <t>Przebudowa drogi powiatowej nr 1053F od km  21+050 do km 24+303"</t>
  </si>
  <si>
    <t>Starostwo Powiatowe</t>
  </si>
  <si>
    <t xml:space="preserve">Przebudowa ulicy Konopnickiej i Bema w Żaganiu- NPBDL </t>
  </si>
  <si>
    <t>Przebudowa mostu na rzece Brzeźniczanka w ciagu drogi powiatowej 1070F w km 9+555 w miejscowości Chotków.</t>
  </si>
  <si>
    <t>Przebudowa drogi powiatowej nr 1064F od km 10+444 do km 10+852 w miejscowości Rudawica - (NPBDL)</t>
  </si>
  <si>
    <t>Przebudowa drogi powiatowej nr 1042F od km 7+395 do km 9+985 od skrzyżowania z drogą krajowa nr 12 do m. Janowiec - (NPBDL)</t>
  </si>
  <si>
    <t>zmiana 09/2010</t>
  </si>
  <si>
    <t>Przebudowa drogi powiatowej nr 1056F od km 7+231,5 do km 7+751 w miejscowości Sucha Dolna - (NPBDL)</t>
  </si>
  <si>
    <t>Przebudowa drogi powiatowej nr 1071F od km 10+120 granica Powiatu do km 14+304 skrzyżowanie z drogą powiatową nr 1070 w m. Brzeźnica - (NPBDL)</t>
  </si>
  <si>
    <t>Przebudowa drogi powiatowej nr 1066F od km 000 do km 4+480 przez Bożnów od skrzyżowania z droga krajowa nr 12 do skrzyżowania z drogą wojewódzką  nr 296- (NPBDL)</t>
  </si>
  <si>
    <t>Remont nawierzchni i chodników przy ul. Łąkowej w Żaganiu F4512 na dł. 865m- (NPBDL)</t>
  </si>
  <si>
    <t>Remont nawierzchni przy ul. Żółkiewskiego (NPPDL)</t>
  </si>
  <si>
    <t>13.</t>
  </si>
  <si>
    <t>14.</t>
  </si>
  <si>
    <t>PROJEKT, BUDOWA I INSPEKTOR NADZORU- Budowa ciagu pieszo-rowerowego w ciagu drogi 1062F ul. Kraszewskiego w Szprotawie wraz z przebudową skrzyżowania drogi</t>
  </si>
  <si>
    <t>15.</t>
  </si>
  <si>
    <t xml:space="preserve"> PROJEKT, BUDOWA I INSPEKTOR NADZORU- Budowa ciagu pieszego w ciagu drogi powiatowej 1070F w m. Chotków</t>
  </si>
  <si>
    <t>16.</t>
  </si>
  <si>
    <t>PROJEKT, BUDOWA I INSPEKTOR NADZORU- Skrzyżowanie drogi F4520 tj.ul. Szkolna z droga 1064F tj. ul. Żelazna oraz drogi 1064F tj.ul.Żelazna z drogą F4509 tj.ul.Kolejowa</t>
  </si>
  <si>
    <t>17.</t>
  </si>
  <si>
    <t>PROJEKT BUDOWLANY - Przebudowa mostu na rzece Szprotawa w ciagu drogi powiatowej 1056 w miejscowosci Ciecieszów wraz z uzyskaniem pozwolenia na budowę</t>
  </si>
  <si>
    <t>18.</t>
  </si>
  <si>
    <t>19.</t>
  </si>
  <si>
    <t>Budowa zespołu garaży przy Komendzie Powiatowej Państwowej Straży Pożarnej w Żaganiu</t>
  </si>
  <si>
    <t>20.</t>
  </si>
  <si>
    <t>Budowa zespołu koszarowo-szkoleniowo-alarmowego przy Komendzie Powiatowej Państwowej Strazy Pożarnej w Żaganiu</t>
  </si>
  <si>
    <t>21.</t>
  </si>
  <si>
    <t xml:space="preserve"> RATOWNICY PONAD GRANICAMI</t>
  </si>
  <si>
    <t>22.</t>
  </si>
  <si>
    <t>23.</t>
  </si>
  <si>
    <t>24.</t>
  </si>
  <si>
    <t>Termomodernizacja budynku  Zespołu Szkół Technicznych i Licealnych w Żaganiu</t>
  </si>
  <si>
    <t>25.</t>
  </si>
  <si>
    <t>26.</t>
  </si>
  <si>
    <t>Rewitalizacja starego miasta - ZSTH w Żaganiu</t>
  </si>
  <si>
    <t>27.</t>
  </si>
  <si>
    <t>ZSZ Szprotawa na adaptacje strychu na warsztaty szkolne</t>
  </si>
  <si>
    <t>28.</t>
  </si>
  <si>
    <t>Budowa boiska wielofunkcyjnego przy ZSP Iłowa</t>
  </si>
  <si>
    <t>29.</t>
  </si>
  <si>
    <t>Dostosowanie pomieszczeń V kondygnacji Szpitala Powiatowego w Żaganiu przy ul. Żelaznej 1a na potrzeby diagnostyczno-lecznicze</t>
  </si>
  <si>
    <t>30.</t>
  </si>
  <si>
    <t>31.</t>
  </si>
  <si>
    <t>Budowa Centrum Pomocy Specjalistycznej w Żaganiu przy ul. Śląskiej 1.(Przebudowa I kondygnacji (wysoki parter)budynku PPP i PCPR w Żaganiu ul.Śląska 1)</t>
  </si>
  <si>
    <t>32.</t>
  </si>
  <si>
    <t>Termomodernizacja SOSW w Żaganiu</t>
  </si>
  <si>
    <t>33.</t>
  </si>
  <si>
    <t>przebudowa i remont pomieszczeń PPP wŻaganiu</t>
  </si>
  <si>
    <t>34.</t>
  </si>
  <si>
    <t>Przebudowa pomieszczeń na potrzeby sali rehabilitacyjnej dla Specjalnego Ośrodka Szkolno-Wychowawczego w Szprotawie</t>
  </si>
  <si>
    <t>nie ujeto w WPI</t>
  </si>
  <si>
    <t>zakup przyczepy rolniczej</t>
  </si>
  <si>
    <t xml:space="preserve">DOKUMENTACJE </t>
  </si>
  <si>
    <t>Sprzęt komputerowy</t>
  </si>
  <si>
    <t>Obieg dokumentów</t>
  </si>
  <si>
    <t>ppsp ZLEC</t>
  </si>
  <si>
    <t xml:space="preserve">Budowa Komendy środki własne </t>
  </si>
  <si>
    <t>Budowa Komendy środki ZLECONE</t>
  </si>
  <si>
    <t>zakup łodzi sr własne</t>
  </si>
  <si>
    <t>ZSP w Szprotawie kserokopiarka</t>
  </si>
  <si>
    <t>Opracowanie dokumentacji technicznej i wykonanie kanalizacji burzowej w ZSZ w Szprotawie</t>
  </si>
  <si>
    <t>KARETKA i KTG</t>
  </si>
  <si>
    <t>ADAPTTACJA POMIESZCZEŃ budynku po PPSP przy ul. Rybackiej na DOM DZIECKA</t>
  </si>
  <si>
    <t>6067/    6069</t>
  </si>
  <si>
    <t>projekt ZSTiL Lubuska szkoła zawodów</t>
  </si>
  <si>
    <t>PPP w Szprotawie- kserokopiarka</t>
  </si>
  <si>
    <t>dotacja dla Żagania na budowe boiska</t>
  </si>
  <si>
    <t>ogółem INWESTYCJE 2010 ROKU</t>
  </si>
  <si>
    <t>Przebudowa CIAGU PIESZEGO W CIAGU DROGI POWIATOWEJ 1056f W M.Sucha Dolna i Przecław o długosci 907 mb i nr 1085F w m. Niegosławice PKP o długosci 356mb"</t>
  </si>
  <si>
    <t>35.</t>
  </si>
  <si>
    <t>2.14</t>
  </si>
  <si>
    <t>wykup sprzetu od SP ZOZ w likwid</t>
  </si>
  <si>
    <t>Przebudowa  ul. Ciszowskiej i 3 Maja zlokalizowanych w ciagu dróg powiatowych 1062F i 1063F (NPBDL)</t>
  </si>
  <si>
    <t>Remont pomieszczeń z przeznaczeniem na Powiatowy Zespół ds. Orzekania o niepełnosprawnosci w Żaganiu ul.Szprotawska 30.</t>
  </si>
  <si>
    <t>DOCHODY I WYDATKI NA REALIZACJĘ ZADAN Z ZAKRESU OCHRONY SRODOWISKA I GOSPODARKI WODNEJ NA 2010 ROK</t>
  </si>
  <si>
    <t>WYDATKI</t>
  </si>
  <si>
    <t>KLASYFIKACJA</t>
  </si>
  <si>
    <t>NAZWA</t>
  </si>
  <si>
    <t>KWOTA</t>
  </si>
  <si>
    <t>nazwa zadania</t>
  </si>
  <si>
    <t>DZIAŁ</t>
  </si>
  <si>
    <t>ROZDZIAŁ</t>
  </si>
  <si>
    <t>Gospodarka komunalna i ochrona środowiska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</si>
  <si>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</si>
  <si>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</si>
  <si>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</si>
  <si>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Wynagrodzenia bezosobowe</t>
  </si>
  <si>
    <t>wydatki bieżace związane z ochrona srodowiska dokonywane przez Wydział Rolnictwa, Lesnictwa, Gospodarki wodnej i Budownictwa</t>
  </si>
  <si>
    <t>Wpływy z różnych opłat</t>
  </si>
  <si>
    <t>Zakup materiałów i wyposażenia</t>
  </si>
  <si>
    <t>0970</t>
  </si>
  <si>
    <t>Wpływy z różnych dochodów</t>
  </si>
  <si>
    <t>Zakup usług pozostałych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</si>
  <si>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</si>
  <si>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</si>
  <si>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</si>
  <si>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</si>
  <si>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Edukacyjna opieka wychowawcza</t>
  </si>
  <si>
    <t>Specjalne ośrodki szkolno-wychowawcze</t>
  </si>
  <si>
    <t xml:space="preserve">Wydatki inwestycyjne jednostek budżetowych- wkład własny w zadanie </t>
  </si>
  <si>
    <t>- Termomodernizacja Specjalnego Ośrodka Szkolno Wychowawczego w Żaganiu</t>
  </si>
  <si>
    <t>Oświata i wychowanie</t>
  </si>
  <si>
    <t>Szkoły zawodowe</t>
  </si>
  <si>
    <t>Wydatki inwestycyjne jednostek budżetowych</t>
  </si>
  <si>
    <t>Priorytet:VI. RYNEK PRACY OTWARTY DLA WSZYSTKICH</t>
  </si>
  <si>
    <r>
      <t>Nazwa projektu:</t>
    </r>
    <r>
      <rPr>
        <b/>
        <sz val="8"/>
        <color indexed="8"/>
        <rFont val="Times New Roman"/>
        <family val="1"/>
      </rPr>
      <t xml:space="preserve"> TWOJA KARIERA II</t>
    </r>
  </si>
  <si>
    <t>PUP ŻAGAN</t>
  </si>
  <si>
    <t>Działanie: 6.1.Poprawa dostepu do zatrudnienia i wspieranie aktywności zawodowej w regionie</t>
  </si>
  <si>
    <t>- wkład własny w zadanie - Termomodernizacja  budynku Zespołu Szkół Technicznych i Licealnych w Żaganiu</t>
  </si>
  <si>
    <t>Bezpieczeństwo publiczne i ochrona przeciwpożarowa</t>
  </si>
  <si>
    <t>Komendy powiatowe Państwowej Straży Pożarnej</t>
  </si>
  <si>
    <t>studium wykonalnosci wydatek niekwalifikowalny do zadania "Budowa zespołu koszarowo-szkoleniowo-alarmowego przy komendzie Powiatowej Państwowej Straży Pozarnej w Żaganiu"</t>
  </si>
  <si>
    <t>wkład własny w zadanie "Budowa zespołu koszarowo-szkoleniowo-alarmowego przy komendzie Powiatowej Państwowej Straży Pozarnej w Żaganiu"</t>
  </si>
  <si>
    <t>wkład własny w zadanie Ratownicy ponad granicami</t>
  </si>
  <si>
    <t>RAZEM DOCHODY</t>
  </si>
  <si>
    <t>RAZEM WYDATKI</t>
  </si>
  <si>
    <t>środki z BUDŻETU:</t>
  </si>
  <si>
    <t>Termomodernizacja SOSW</t>
  </si>
  <si>
    <t>Termomodernizacja ZSTiL</t>
  </si>
  <si>
    <t>Zespół koszarowy</t>
  </si>
  <si>
    <t>zmiana 06/2010</t>
  </si>
  <si>
    <t>Termomodernizacja ZSO w Żaganiu - I etap dach</t>
  </si>
  <si>
    <t>budowa hali sportowej i boiska dla ZSTH w Żaganiu (przy ul.Wałowej)</t>
  </si>
  <si>
    <t>Działanie:7.1. Rozwój i upowszechnienie Aktywnej Integracji</t>
  </si>
  <si>
    <r>
      <t xml:space="preserve">Nazwa projektu: </t>
    </r>
    <r>
      <rPr>
        <b/>
        <sz val="8"/>
        <rFont val="Times New Roman"/>
        <family val="1"/>
      </rPr>
      <t>"Rozwój i upowszechnianie Aktywnej Integracji przez Powiatowe Centrum Pomocy Rodzinie w Żaganiu</t>
    </r>
  </si>
  <si>
    <t>PCPR</t>
  </si>
  <si>
    <t>2.15</t>
  </si>
  <si>
    <r>
      <t xml:space="preserve">Nazwa projektu: </t>
    </r>
    <r>
      <rPr>
        <b/>
        <sz val="8"/>
        <color indexed="8"/>
        <rFont val="Times New Roman"/>
        <family val="1"/>
      </rPr>
      <t>Scalanie gruntów wsi Przecław wraz z zagospodarowaniem poscaleniowym.</t>
    </r>
  </si>
  <si>
    <r>
      <t xml:space="preserve">Razem wydatki: </t>
    </r>
    <r>
      <rPr>
        <b/>
        <sz val="8"/>
        <color indexed="8"/>
        <rFont val="Times New Roman"/>
        <family val="1"/>
      </rPr>
      <t>zlecone  75%/25%</t>
    </r>
  </si>
  <si>
    <t>Środki
z budżetu UE- 7           PROW(8)</t>
  </si>
  <si>
    <t>OKT-majatkowe</t>
  </si>
  <si>
    <t>2.1.</t>
  </si>
  <si>
    <t>Remont drogi powiatowej Iłowa-Czyżówek</t>
  </si>
  <si>
    <t>PLAN po zmianach</t>
  </si>
  <si>
    <t>PLAN  po zmianach</t>
  </si>
  <si>
    <t>2.16</t>
  </si>
  <si>
    <t>2.17</t>
  </si>
  <si>
    <t>2012 r.</t>
  </si>
  <si>
    <t>załącznik nr 3</t>
  </si>
  <si>
    <t>załącznik nr 4</t>
  </si>
  <si>
    <t>Przebudowa ulic: Bolesławieckiej i Chrobrego w Żaganiu-NPBDL</t>
  </si>
  <si>
    <t>Odnowa nawierzchni bitumicznej dogi powiatowej 1082F od km. 8+726 do km 10+896 ( w Iłowej)- Iłowa - Czyżówek)</t>
  </si>
  <si>
    <t>Priorytet: I Rozwój infrastruktury wzmacniającej konkurencyjność regionu</t>
  </si>
  <si>
    <t>Działanie: 1.1 Poprawa stanu infrastruktury transportowej w regionie</t>
  </si>
  <si>
    <r>
      <t xml:space="preserve">Nazwa projektu: </t>
    </r>
    <r>
      <rPr>
        <b/>
        <sz val="8"/>
        <color indexed="8"/>
        <rFont val="Times New Roman"/>
        <family val="1"/>
      </rPr>
      <t>"Przebudowa drogi powiatowej nr 1053F od km 21+050 do km 24+303"</t>
    </r>
  </si>
  <si>
    <t>1.6</t>
  </si>
  <si>
    <t>2.18</t>
  </si>
  <si>
    <t>zakup sprzętu Oddział Wojewódzki OSP</t>
  </si>
  <si>
    <t>2.20</t>
  </si>
  <si>
    <t>dotacja DLA Iłowej ul Hutnicza</t>
  </si>
  <si>
    <t>Działanie:9.1.2 Wyrównywanie szans edukacyjnych uczniów grup o ytrudnionym dostepie do edukacji oraz zmniejszenie róznic w jakości usług edukacyjnych .</t>
  </si>
  <si>
    <r>
      <t>Nazwa projektu:</t>
    </r>
    <r>
      <rPr>
        <b/>
        <sz val="8"/>
        <color indexed="8"/>
        <rFont val="Times New Roman"/>
        <family val="1"/>
      </rPr>
      <t xml:space="preserve"> INDYWIDUALIZACJA PROCESU NAUCZANIA I WYCHOWANIA UCZNIÓW KLAS I-III SZKÓŁ PODSTAWOWYCH</t>
    </r>
  </si>
  <si>
    <t>SOSW SZPROTAWA</t>
  </si>
  <si>
    <t>2.21</t>
  </si>
  <si>
    <t>SOSW ŻAGAŃ</t>
  </si>
  <si>
    <t>Wydatki na wieloletnie programy i projekty realizowane ze środków pochodzących z budżetu Unii Europejskiej oraz niepodlegające zwrotowi środki z pomocy udzielanej przez państwa członkowskie Europejskiego Porozumienia o Wolnym Handlu (EFTA)-( art.5 ust.1 )</t>
  </si>
  <si>
    <t>2.19</t>
  </si>
  <si>
    <t>środki ochr.srodowiska</t>
  </si>
  <si>
    <t>801/80130</t>
  </si>
  <si>
    <t>Program "Wokół Europy"</t>
  </si>
  <si>
    <t>Środki Komisji Europejskiej</t>
  </si>
  <si>
    <t>Departament Kultury i Edukacji</t>
  </si>
  <si>
    <r>
      <t>Nazwa projektu:</t>
    </r>
    <r>
      <rPr>
        <b/>
        <sz val="8"/>
        <color indexed="8"/>
        <rFont val="Times New Roman"/>
        <family val="1"/>
      </rPr>
      <t xml:space="preserve"> COMENIUS- Partnerski Projekt Szkół</t>
    </r>
  </si>
  <si>
    <t>ZSTH w Zaganiu</t>
  </si>
  <si>
    <t>dotacja DLA Zagania na Augustunów</t>
  </si>
  <si>
    <t>bestia</t>
  </si>
  <si>
    <t>Dokumentacja i studium wykonalności na budynek szpitala przy ul Szprotawskiej</t>
  </si>
  <si>
    <r>
      <t>Nazwa projektu:</t>
    </r>
    <r>
      <rPr>
        <b/>
        <sz val="8"/>
        <color indexed="8"/>
        <rFont val="Times New Roman"/>
        <family val="1"/>
      </rPr>
      <t>NOWE ZAWODY INFORMATYCZNE DLA SZKÓŁ ZAWODOWYCH</t>
    </r>
    <r>
      <rPr>
        <sz val="8"/>
        <color indexed="8"/>
        <rFont val="Times New Roman"/>
        <family val="1"/>
      </rPr>
      <t>- (ZSP Szprotawa;  ZSTiL Żagań,ZSZ Szprotawa) -FUE</t>
    </r>
  </si>
  <si>
    <t>zakup samochody=u dot.gm Żagan wiej</t>
  </si>
  <si>
    <t>36.</t>
  </si>
  <si>
    <t xml:space="preserve"> POLSKO- NIEMIECKIE MISTRZOSTWA W LEKKIEJ ATLETYCE</t>
  </si>
  <si>
    <t>dokumentacja droga Karczówka-Brzeźnica</t>
  </si>
  <si>
    <t>dokumentacja droga Rudawica-Pruszków</t>
  </si>
  <si>
    <t>PUP wkład własny FP</t>
  </si>
  <si>
    <t>Wydatki 07/2009</t>
  </si>
  <si>
    <t xml:space="preserve">rok 2010 </t>
  </si>
  <si>
    <t>maja być 2 boiska z rozdziału 80120- Licea ogólnokształcące - ZSO Żagań i ZSP Szprotawa</t>
  </si>
  <si>
    <t>i 1 boisko w ZSTH w Żaganiu- 80130- Szkoły zawodowe</t>
  </si>
  <si>
    <t>PO ZMIANIE</t>
  </si>
  <si>
    <t>Nazwa projektu: Budowa boiska wielofunkcyjne przy ZSTH w Żaganiu- 1 boisko</t>
  </si>
  <si>
    <t>Nazwa projektu: Budowa boisk przy ZSO w Żaganiu i ZSP w Szprotawie- 2 boiska</t>
  </si>
  <si>
    <t>801,80120</t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</si>
  <si>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</si>
  <si>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</si>
  <si>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</si>
  <si>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</si>
  <si>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</si>
  <si>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</si>
  <si>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87,25%-FUE</t>
    </r>
  </si>
  <si>
    <t>ZSZ SZPROTAWA</t>
  </si>
  <si>
    <r>
      <t>Nazwa projektu:</t>
    </r>
    <r>
      <rPr>
        <b/>
        <sz val="10"/>
        <color indexed="8"/>
        <rFont val="Times New Roman"/>
        <family val="1"/>
      </rPr>
      <t>Złota Patelnia</t>
    </r>
    <r>
      <rPr>
        <sz val="8"/>
        <color indexed="8"/>
        <rFont val="Times New Roman"/>
        <family val="1"/>
      </rPr>
      <t xml:space="preserve"> integracja społeczności gminy Szprotawa poprzez warsztaty kulinarne i terapię ruchem"- ( ZSZ Szprotawa)</t>
    </r>
  </si>
  <si>
    <t>2.12</t>
  </si>
  <si>
    <r>
      <t>Razem wydatki:</t>
    </r>
    <r>
      <rPr>
        <sz val="7"/>
        <color indexed="8"/>
        <rFont val="Times New Roman"/>
        <family val="1"/>
      </rPr>
      <t>Powiat (partner)-wkład własny; Fundacje Edukacji Ekonomicznej w Warszawie (realizator projektu)- śr.UE</t>
    </r>
  </si>
  <si>
    <r>
      <t xml:space="preserve">Nazwa projektu: </t>
    </r>
    <r>
      <rPr>
        <b/>
        <sz val="8"/>
        <color indexed="8"/>
        <rFont val="Times New Roman"/>
        <family val="1"/>
      </rPr>
      <t>AKADEMIA DZIENNIKARSKA</t>
    </r>
    <r>
      <rPr>
        <sz val="8"/>
        <color indexed="8"/>
        <rFont val="Times New Roman"/>
        <family val="1"/>
      </rPr>
      <t xml:space="preserve"> (wydział OKT)</t>
    </r>
  </si>
  <si>
    <r>
      <t xml:space="preserve">Nazwa projektu: </t>
    </r>
    <r>
      <rPr>
        <b/>
        <sz val="8"/>
        <color indexed="8"/>
        <rFont val="Times New Roman"/>
        <family val="1"/>
      </rPr>
      <t xml:space="preserve">STAWIAM NA SIEBIE I WIEM CO CHCĘ OSIAGNĄĆ </t>
    </r>
    <r>
      <rPr>
        <sz val="8"/>
        <color indexed="8"/>
        <rFont val="Times New Roman"/>
        <family val="1"/>
      </rPr>
      <t xml:space="preserve"> (wydział OKT)</t>
    </r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</si>
  <si>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</si>
  <si>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t>4.</t>
  </si>
  <si>
    <t>Dział</t>
  </si>
  <si>
    <t>§</t>
  </si>
  <si>
    <t>w tym:</t>
  </si>
  <si>
    <t>ogółem</t>
  </si>
  <si>
    <t>Budowę zatoki autobusowej przy ul Konopnickiej w Zaganiu dotacja z Gminy Zagan</t>
  </si>
  <si>
    <t>zakup samochodu dot.gm Żagan miasto</t>
  </si>
  <si>
    <t>1.</t>
  </si>
  <si>
    <t>2.</t>
  </si>
  <si>
    <t>3.</t>
  </si>
  <si>
    <t>5.</t>
  </si>
  <si>
    <t>6.</t>
  </si>
  <si>
    <t>w złotych</t>
  </si>
  <si>
    <t>x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</si>
  <si>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</si>
  <si>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</si>
  <si>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</si>
  <si>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</si>
  <si>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</si>
  <si>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</si>
  <si>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</si>
  <si>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</si>
  <si>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</si>
  <si>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</si>
  <si>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</si>
  <si>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</si>
  <si>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</si>
  <si>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</si>
  <si>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</si>
  <si>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</si>
  <si>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</si>
  <si>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</si>
  <si>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</si>
  <si>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</si>
  <si>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</si>
  <si>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</si>
  <si>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</si>
  <si>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pożyczki
i kredyty</t>
  </si>
  <si>
    <t>Wydatki
w okresie realizacji Projektu (całkowita wartość Projektu)
(6+7)</t>
  </si>
  <si>
    <t>2.3</t>
  </si>
  <si>
    <t>ZSTiL ŻAGAN</t>
  </si>
  <si>
    <r>
      <t xml:space="preserve">Nazwa projektu: </t>
    </r>
    <r>
      <rPr>
        <b/>
        <sz val="8"/>
        <color indexed="8"/>
        <rFont val="Times New Roman"/>
        <family val="1"/>
      </rPr>
      <t xml:space="preserve">LUBUSKA SZKOŁA ZAWODÓW           </t>
    </r>
    <r>
      <rPr>
        <sz val="8"/>
        <color indexed="8"/>
        <rFont val="Times New Roman"/>
        <family val="1"/>
      </rPr>
      <t>( ZSTiL W ŻAGANIU)</t>
    </r>
  </si>
  <si>
    <t>7.</t>
  </si>
  <si>
    <t xml:space="preserve">Klasyfikacja (dział, rozdział)
</t>
  </si>
  <si>
    <t>600; 60014</t>
  </si>
  <si>
    <t>Środki z budżetu krajowego</t>
  </si>
  <si>
    <t>1.5</t>
  </si>
  <si>
    <t>8.</t>
  </si>
  <si>
    <t>9.</t>
  </si>
  <si>
    <t>10.</t>
  </si>
  <si>
    <t>11.</t>
  </si>
  <si>
    <t>12.</t>
  </si>
  <si>
    <t>801, 80120</t>
  </si>
  <si>
    <t>2010 r.</t>
  </si>
  <si>
    <t>z tego: 2009 r.</t>
  </si>
  <si>
    <t>Program: PROGRAM OPERACYJNY KAPITAŁ LUDZKI</t>
  </si>
  <si>
    <t>2.6</t>
  </si>
  <si>
    <t>Program: Lubuski Regionalny Program Operacyjny</t>
  </si>
  <si>
    <t>Priorytet:IV.  Rozwój i modernizacja infrastruktury społecznej</t>
  </si>
  <si>
    <t>Działanie:4.1. Rozwój i modernizacja  infrastruktury ochrony zdrowia</t>
  </si>
  <si>
    <t>Działanie:4.2. Rozwój i modernizacja lokalnej infrastruktury edukacyjnej</t>
  </si>
  <si>
    <t>Priorytet:III.  Ochrona i zarządzanie zasobami środowiska przyrodniczego</t>
  </si>
  <si>
    <t>851; 85111</t>
  </si>
  <si>
    <t>801,80130</t>
  </si>
  <si>
    <t>2.7</t>
  </si>
  <si>
    <t>Środki
z budżetu krajowego   9</t>
  </si>
  <si>
    <t>Środki
z budżetu UE                  8</t>
  </si>
  <si>
    <t>1.0</t>
  </si>
  <si>
    <t xml:space="preserve">   2009 r.</t>
  </si>
  <si>
    <t>853, 85395</t>
  </si>
  <si>
    <t>Program: Lubuski Regionalny Program Operacyjny na lata 2007-2013</t>
  </si>
  <si>
    <t>Priorytet: III Ochrona i zarządzanie zasobami środowiska przyrodniczego</t>
  </si>
  <si>
    <t>Działanie: 3.1 Infrastruktura ochrony środowiska przyrodniczego</t>
  </si>
  <si>
    <t>Priorytet:2 „Zrównoważony rozwój obszarów wiejskich”</t>
  </si>
  <si>
    <t>Projektodawca  Powiatowy Urząd Pracy w Żaganiu</t>
  </si>
  <si>
    <t>Priorytet VI. Rynek pracy otwarty dla  wszystkich.</t>
  </si>
  <si>
    <t>Poddziałanie:   6.1.2  Wsparcie powiatowych i wojewódzkich urzędów  w realizacji zadań na rzecz aktywizacji zawodowej osób  bezrobotnych w regionie .</t>
  </si>
  <si>
    <t xml:space="preserve">Razem wydatki :     </t>
  </si>
  <si>
    <t>8 budżet UE</t>
  </si>
  <si>
    <t>ZSP SZPROTAWA</t>
  </si>
  <si>
    <t>Działanie:9.5.Oddolne inicjatywy edukacyjne na obszarach wiejskich</t>
  </si>
  <si>
    <r>
      <t>Nazwa projektu: M</t>
    </r>
    <r>
      <rPr>
        <b/>
        <sz val="8"/>
        <color indexed="8"/>
        <rFont val="Times New Roman"/>
        <family val="1"/>
      </rPr>
      <t>ATURA KLUCZ DO SUKCESU- zajęcia przygotowujace mieszkańców gminy Szprotawa do egzaminu maturalnego"- (</t>
    </r>
    <r>
      <rPr>
        <sz val="8"/>
        <color indexed="8"/>
        <rFont val="Times New Roman"/>
        <family val="1"/>
      </rPr>
      <t>ZSP SZPROTAWA)</t>
    </r>
  </si>
  <si>
    <t>Bestia</t>
  </si>
  <si>
    <t>OKT</t>
  </si>
  <si>
    <t>RAZEM ROZDZIAL</t>
  </si>
  <si>
    <t>środki z rezerwy oświatowej na adaptacje strychu w ZSZ w Szprotawie na warsztaty szkolne- 2 RAZY DANE SRODKI</t>
  </si>
  <si>
    <t>razem MAJATKOWE</t>
  </si>
  <si>
    <t>Program Operacyjny Współpracy Transgranicznej Polska-Brandenburgia 2007-2013 w ramach Europejskiej Współpracy Terytorialnej</t>
  </si>
  <si>
    <r>
      <t xml:space="preserve">Nazwa projektu: </t>
    </r>
    <r>
      <rPr>
        <b/>
        <sz val="8"/>
        <color indexed="8"/>
        <rFont val="Times New Roman"/>
        <family val="1"/>
      </rPr>
      <t>POLSKO- NIEMIECKI TURNIEJ PIŁKI SIATKOWEJ</t>
    </r>
  </si>
  <si>
    <r>
      <t xml:space="preserve">Nazwa projektu: </t>
    </r>
    <r>
      <rPr>
        <b/>
        <sz val="8"/>
        <color indexed="8"/>
        <rFont val="Times New Roman"/>
        <family val="1"/>
      </rPr>
      <t>KOMPETENTNA ADMINISTRACJA KOMPETENTNY SAMORZĄD</t>
    </r>
  </si>
  <si>
    <r>
      <t>Nazwa projektu:</t>
    </r>
    <r>
      <rPr>
        <b/>
        <sz val="8"/>
        <color indexed="8"/>
        <rFont val="Times New Roman"/>
        <family val="1"/>
      </rPr>
      <t xml:space="preserve"> RATOWNICY PONAD GRANICAMI</t>
    </r>
  </si>
  <si>
    <t>4210</t>
  </si>
  <si>
    <t>2.8</t>
  </si>
  <si>
    <t>2.9</t>
  </si>
  <si>
    <t>2.10</t>
  </si>
  <si>
    <t>2.11</t>
  </si>
  <si>
    <t>ŚRODKI W BUDZECIE POWIATU W ROKU 2010</t>
  </si>
  <si>
    <t>FUE</t>
  </si>
  <si>
    <t>PSG</t>
  </si>
  <si>
    <t>zakup maszyny KOPARKO ŁADOWARKA</t>
  </si>
  <si>
    <t xml:space="preserve">Program Operacyjny Współpracy Transgranicznej Polska-Saksonia 2007-2013 </t>
  </si>
  <si>
    <t>Priorytet: 2. Transgraniczna integracja społeczna</t>
  </si>
  <si>
    <t>Działanie: 2.4. Bezpieczeństwo publiczne</t>
  </si>
  <si>
    <t>85/15</t>
  </si>
  <si>
    <t>754/75411</t>
  </si>
  <si>
    <t xml:space="preserve">wkład wlasny </t>
  </si>
  <si>
    <t>PFOŚ</t>
  </si>
  <si>
    <t>Priorytet:V Dobre zarządzanie</t>
  </si>
  <si>
    <t>Działanie:5.2. Wzmocnienie potencjału administracji samorządowej                                                        Poddziałanie: 5.2.1. Modernizacja zarządzania w administracji samorządowej</t>
  </si>
  <si>
    <t>Priorytet: 3. Wspieranie dalszego rozwoju zasobów ludzkich i transgranicznej kooperacji</t>
  </si>
  <si>
    <t>926, 92695</t>
  </si>
  <si>
    <r>
      <t xml:space="preserve">Nazwa projektu: </t>
    </r>
    <r>
      <rPr>
        <b/>
        <sz val="8"/>
        <rFont val="Times New Roman"/>
        <family val="1"/>
      </rPr>
      <t>"STRATEGIA ROZWIAZYWANIA PROBLEMÓW SPOŁECZNYCH POWIATU ŻAGAŃSKIEGO (</t>
    </r>
    <r>
      <rPr>
        <sz val="8"/>
        <rFont val="Times New Roman"/>
        <family val="1"/>
      </rPr>
      <t>wydział PSG)</t>
    </r>
  </si>
  <si>
    <t xml:space="preserve">Razem wydatki: </t>
  </si>
  <si>
    <t>2011 r.</t>
  </si>
  <si>
    <t>v</t>
  </si>
  <si>
    <t>2010 rok</t>
  </si>
  <si>
    <r>
      <t xml:space="preserve">Nazwa projektu :   </t>
    </r>
    <r>
      <rPr>
        <b/>
        <sz val="8"/>
        <color indexed="8"/>
        <rFont val="Times New Roman"/>
        <family val="1"/>
      </rPr>
      <t xml:space="preserve">TWOJA FIRMA </t>
    </r>
    <r>
      <rPr>
        <sz val="8"/>
        <color indexed="8"/>
        <rFont val="Times New Roman"/>
        <family val="1"/>
      </rPr>
      <t>(Wydział UE- przy partnerze PUP)</t>
    </r>
  </si>
  <si>
    <r>
      <t xml:space="preserve">Nazwa projektu: </t>
    </r>
    <r>
      <rPr>
        <b/>
        <sz val="8"/>
        <color indexed="8"/>
        <rFont val="Times New Roman"/>
        <family val="1"/>
      </rPr>
      <t>Budowa zespołu koszarowo-szkoleniowo-alarmowego przy komendzie Powiatowej Państwowej Straży Pozarnej w Żaganiu</t>
    </r>
  </si>
  <si>
    <t>0690</t>
  </si>
  <si>
    <t>wydatki majatkowe BESTIA</t>
  </si>
  <si>
    <t>róznica</t>
  </si>
  <si>
    <t xml:space="preserve">Lubuski e-Urząd </t>
  </si>
  <si>
    <t>ZSZ Szprotawa-dozór elektroniczny</t>
  </si>
  <si>
    <t>Priorytet: Transgraniczna integracja społeczna</t>
  </si>
  <si>
    <t>Działanie:  Fundusz Małych projektów</t>
  </si>
  <si>
    <r>
      <t>Nazwa projektu:</t>
    </r>
    <r>
      <rPr>
        <b/>
        <sz val="8"/>
        <color indexed="8"/>
        <rFont val="Times New Roman"/>
        <family val="1"/>
      </rPr>
      <t xml:space="preserve"> "WSZYSTKO CO PIĘKNE ZATRZYMAJ W OBIEKTYWIE"</t>
    </r>
  </si>
  <si>
    <t>750/75075</t>
  </si>
  <si>
    <t>2007-2013</t>
  </si>
  <si>
    <t>Priorytet I: Rozwój infrastruktury wzmacniającej konkurencyjność regionu</t>
  </si>
  <si>
    <t>Działanie 1.1 Poprawa stanu infrastruktury transportowej w regionie</t>
  </si>
  <si>
    <t>Razem wydatki: 85/15</t>
  </si>
  <si>
    <t>Działanie:3.2. poprawa jakości powietrza efektywności energetycznej oraz rozwój i wykorzystanie odnawialnych źródeł energii</t>
  </si>
  <si>
    <t>Razem wydatki: 42,92/57,08</t>
  </si>
  <si>
    <t>1.4</t>
  </si>
  <si>
    <t>Razem wydatki  80,42/19,58</t>
  </si>
  <si>
    <t>Priorytet:VII.Promocja Integracji Społecznej</t>
  </si>
  <si>
    <t>853;85395;</t>
  </si>
  <si>
    <t>Program: Poprawa i Rozwój Obszarów Wiejskich 2007-2013</t>
  </si>
  <si>
    <t>Działanie: Poprawianie i rozwijanie infrastruktury związanej z rozwojem i dostosowaniem rolnictwa i leśnictwa przez scalanie gruntów</t>
  </si>
  <si>
    <t>010, 01005</t>
  </si>
  <si>
    <t>2.4</t>
  </si>
  <si>
    <t>Priorytet:IX ROZWÓJ WYKSZTAŁCENIA I KOMPETENCJI W REGIONACH</t>
  </si>
  <si>
    <t>2.5</t>
  </si>
  <si>
    <t>środki własne FP-(9)-85322</t>
  </si>
  <si>
    <t>ZAŁACZNIK NR 5</t>
  </si>
  <si>
    <t>Budowa przejscia dla pieszych z elemantami bezpieczeństwa ruchu na ulicy Żółkiewskiego w Żaganiu</t>
  </si>
  <si>
    <t>ZMIANA</t>
  </si>
  <si>
    <t>10/2010</t>
  </si>
  <si>
    <t>PLAN DOCHODÓW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</si>
  <si>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</si>
  <si>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</si>
  <si>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</si>
  <si>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</si>
  <si>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</si>
  <si>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</si>
  <si>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</si>
  <si>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</si>
  <si>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207 561,00</t>
  </si>
  <si>
    <t>550 000,00</t>
  </si>
  <si>
    <t>757 561,00</t>
  </si>
  <si>
    <t>01005</t>
  </si>
  <si>
    <t>Prace geodezyjno-urządzeniowe na potrzeby rolnictwa</t>
  </si>
  <si>
    <t>2117</t>
  </si>
  <si>
    <t>Dotacje celowe otrzymane z budżetu państwa na zadania bieżące z zakresu administracji rządowej oraz inne zadania zlecone ustawami realizowane przez powiat</t>
  </si>
  <si>
    <t>0,00</t>
  </si>
  <si>
    <t>412 500,00</t>
  </si>
  <si>
    <t>2119</t>
  </si>
  <si>
    <t>41 890,00</t>
  </si>
  <si>
    <t>137 500,00</t>
  </si>
  <si>
    <t>179 390,00</t>
  </si>
  <si>
    <t>600</t>
  </si>
  <si>
    <t>Transport i łączność</t>
  </si>
  <si>
    <t>919 515,00</t>
  </si>
  <si>
    <t>119 850,00</t>
  </si>
  <si>
    <t>1 039 365,00</t>
  </si>
  <si>
    <t>60014</t>
  </si>
  <si>
    <t>Drogi publiczne powiatowe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</si>
  <si>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</si>
  <si>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</si>
  <si>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11 407,00</t>
  </si>
  <si>
    <t>99 850,00</t>
  </si>
  <si>
    <t>111 257,00</t>
  </si>
  <si>
    <t>6300</t>
  </si>
  <si>
    <t>Wpływy z tytułu pomocy finansowej udzielanej między jednostkami samorządu terytorialnego na dofinansowanie własnych zadań inwestycyjnych i zakupów inwestycyjnych</t>
  </si>
  <si>
    <t>391 836,00</t>
  </si>
  <si>
    <t>20 000,00</t>
  </si>
  <si>
    <t>411 836,00</t>
  </si>
  <si>
    <t>700</t>
  </si>
  <si>
    <t>Gospodarka mieszkaniowa</t>
  </si>
  <si>
    <t>312 100,00</t>
  </si>
  <si>
    <t>- 27 773,00</t>
  </si>
  <si>
    <t>284 327,00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</si>
  <si>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</si>
  <si>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</si>
  <si>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</si>
  <si>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</si>
  <si>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100 000,00</t>
  </si>
  <si>
    <t>72 227,00</t>
  </si>
  <si>
    <t>801</t>
  </si>
  <si>
    <t>267 351,00</t>
  </si>
  <si>
    <t>10 895,00</t>
  </si>
  <si>
    <t>278 246,00</t>
  </si>
  <si>
    <t>80120</t>
  </si>
  <si>
    <t>Licea ogólnokształcące</t>
  </si>
  <si>
    <t>42 093,00</t>
  </si>
  <si>
    <t>6 495,00</t>
  </si>
  <si>
    <t>48 588,00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</si>
  <si>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</si>
  <si>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</si>
  <si>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36 722,00</t>
  </si>
  <si>
    <t>43 217,00</t>
  </si>
  <si>
    <t>80130</t>
  </si>
  <si>
    <t>215 760,00</t>
  </si>
  <si>
    <t>4 400,00</t>
  </si>
  <si>
    <t>220 160,00</t>
  </si>
  <si>
    <t>17 400,00</t>
  </si>
  <si>
    <t>3 900,00</t>
  </si>
  <si>
    <t>21 300,00</t>
  </si>
  <si>
    <t>0830</t>
  </si>
  <si>
    <t>Wpływy z usług</t>
  </si>
  <si>
    <t>1 207,00</t>
  </si>
  <si>
    <t>500,00</t>
  </si>
  <si>
    <t>1 707,00</t>
  </si>
  <si>
    <t>851</t>
  </si>
  <si>
    <t>Ochrona zdrowia</t>
  </si>
  <si>
    <t>6 001 330,00</t>
  </si>
  <si>
    <t>50 000,00</t>
  </si>
  <si>
    <t>6 051 330,00</t>
  </si>
  <si>
    <t>85111</t>
  </si>
  <si>
    <t>Szpitale ogólne</t>
  </si>
  <si>
    <t>27 177,00</t>
  </si>
  <si>
    <t>77 177,00</t>
  </si>
  <si>
    <t>853</t>
  </si>
  <si>
    <t>Pozostałe zadania w zakresie polityki społecznej</t>
  </si>
  <si>
    <t>3 280 614,00</t>
  </si>
  <si>
    <t>125 947,00</t>
  </si>
  <si>
    <t>3 406 561,00</t>
  </si>
  <si>
    <t>Strona 1 z 1</t>
  </si>
  <si>
    <t>BeSTia</t>
  </si>
  <si>
    <t>85333</t>
  </si>
  <si>
    <t>Powiatowe urzędy pracy</t>
  </si>
  <si>
    <t>802 833,00</t>
  </si>
  <si>
    <t>928 780,00</t>
  </si>
  <si>
    <t>0870</t>
  </si>
  <si>
    <t>Wpływy ze sprzedaży składników majątkowych</t>
  </si>
  <si>
    <t>1 517,00</t>
  </si>
  <si>
    <t>39,00</t>
  </si>
  <si>
    <t>1 556,00</t>
  </si>
  <si>
    <t>0920</t>
  </si>
  <si>
    <t>Pozostałe odsetki</t>
  </si>
  <si>
    <t>7 115,00</t>
  </si>
  <si>
    <t>35,00</t>
  </si>
  <si>
    <t>7 150,00</t>
  </si>
  <si>
    <t>838,00</t>
  </si>
  <si>
    <t>925,00</t>
  </si>
  <si>
    <t>1 763,00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</si>
  <si>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</si>
  <si>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</si>
  <si>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140 903,00</t>
  </si>
  <si>
    <t>124 948,00</t>
  </si>
  <si>
    <t>265 851,00</t>
  </si>
  <si>
    <t>854</t>
  </si>
  <si>
    <t>84 534,00</t>
  </si>
  <si>
    <t>- 50 000,00</t>
  </si>
  <si>
    <t>34 534,00</t>
  </si>
  <si>
    <t>85403</t>
  </si>
  <si>
    <t>71 124,00</t>
  </si>
  <si>
    <t>21 124,00</t>
  </si>
  <si>
    <t>Razem:</t>
  </si>
  <si>
    <t>68 752 210,00</t>
  </si>
  <si>
    <t>778 919,00</t>
  </si>
  <si>
    <t>69 531 129,00</t>
  </si>
  <si>
    <t>Strona 2 z 1</t>
  </si>
  <si>
    <t>PLAN WYDATKÓW NA 2010 ROK</t>
  </si>
  <si>
    <t>4307</t>
  </si>
  <si>
    <t>4309</t>
  </si>
  <si>
    <t>4 639 941,00</t>
  </si>
  <si>
    <t>46 677,00</t>
  </si>
  <si>
    <t>4 686 618,00</t>
  </si>
  <si>
    <t>4 501 141,00</t>
  </si>
  <si>
    <t>4 547 818,00</t>
  </si>
  <si>
    <t>4300</t>
  </si>
  <si>
    <t>1 295 607,00</t>
  </si>
  <si>
    <t>4 600,00</t>
  </si>
  <si>
    <t>1 300 207,00</t>
  </si>
  <si>
    <t>6050</t>
  </si>
  <si>
    <t>2 208 276,00</t>
  </si>
  <si>
    <t>42 077,00</t>
  </si>
  <si>
    <t>2 250 353,00</t>
  </si>
  <si>
    <t>750</t>
  </si>
  <si>
    <t>Administracja publiczna</t>
  </si>
  <si>
    <t>6 197 421,00</t>
  </si>
  <si>
    <t>48 800,00</t>
  </si>
  <si>
    <t>6 246 221,00</t>
  </si>
  <si>
    <t>75020</t>
  </si>
  <si>
    <t>Starostwa powiatowe</t>
  </si>
  <si>
    <t>5 233 520,00</t>
  </si>
  <si>
    <t>33 800,00</t>
  </si>
  <si>
    <t>5 267 320,00</t>
  </si>
  <si>
    <t>571 900,00</t>
  </si>
  <si>
    <t>18 400,00</t>
  </si>
  <si>
    <t>590 300,00</t>
  </si>
  <si>
    <t>470 700,00</t>
  </si>
  <si>
    <t>15 400,00</t>
  </si>
  <si>
    <t>486 100,00</t>
  </si>
  <si>
    <t>75075</t>
  </si>
  <si>
    <t>Promocja jednostek samorządu terytorialnego</t>
  </si>
  <si>
    <t>196 492,00</t>
  </si>
  <si>
    <t>15 000,00</t>
  </si>
  <si>
    <t>211 492,00</t>
  </si>
  <si>
    <t>60 500,00</t>
  </si>
  <si>
    <t>75 500,00</t>
  </si>
  <si>
    <t>22 133 203,00</t>
  </si>
  <si>
    <t>22 144 098,00</t>
  </si>
  <si>
    <t>5 116 880,00</t>
  </si>
  <si>
    <t>5 123 375,00</t>
  </si>
  <si>
    <t>50 141,00</t>
  </si>
  <si>
    <t>3 995,00</t>
  </si>
  <si>
    <t>54 136,00</t>
  </si>
  <si>
    <t>4240</t>
  </si>
  <si>
    <t>Zakup pomocy naukowych, dydaktycznych i książek</t>
  </si>
  <si>
    <t>12 323,00</t>
  </si>
  <si>
    <t>2 500,00</t>
  </si>
  <si>
    <t>14 823,00</t>
  </si>
  <si>
    <t>12 924 698,00</t>
  </si>
  <si>
    <t>12 929 098,00</t>
  </si>
  <si>
    <t>160 759,00</t>
  </si>
  <si>
    <t>165 159,00</t>
  </si>
  <si>
    <t>5 263 995,00</t>
  </si>
  <si>
    <t>5 389 942,00</t>
  </si>
  <si>
    <t>2 220 132,00</t>
  </si>
  <si>
    <t>2 346 079,00</t>
  </si>
  <si>
    <t>4017</t>
  </si>
  <si>
    <t>Wynagrodzenia osobowe pracowników</t>
  </si>
  <si>
    <t>92 308,00</t>
  </si>
  <si>
    <t>78 156,00</t>
  </si>
  <si>
    <t>170 464,00</t>
  </si>
  <si>
    <t>4117</t>
  </si>
  <si>
    <t>Składki na ubezpieczenia społeczne</t>
  </si>
  <si>
    <t>18 059,00</t>
  </si>
  <si>
    <t>11 802,00</t>
  </si>
  <si>
    <t>29 861,00</t>
  </si>
  <si>
    <t>4127</t>
  </si>
  <si>
    <t>Składki na Fundusz Pracy</t>
  </si>
  <si>
    <t>2 870,00</t>
  </si>
  <si>
    <t>1 915,00</t>
  </si>
  <si>
    <t>4 785,00</t>
  </si>
  <si>
    <t>4217</t>
  </si>
  <si>
    <t>20 700,00</t>
  </si>
  <si>
    <t>4270</t>
  </si>
  <si>
    <t>Zakup usług remontowych</t>
  </si>
  <si>
    <t>43 496,00</t>
  </si>
  <si>
    <t>999,00</t>
  </si>
  <si>
    <t>44 495,00</t>
  </si>
  <si>
    <t>4287</t>
  </si>
  <si>
    <t>Zakup usług zdrowotnych</t>
  </si>
  <si>
    <t>590,00</t>
  </si>
  <si>
    <t>4417</t>
  </si>
  <si>
    <t>Podróże służbowe krajowe</t>
  </si>
  <si>
    <t>3 513,00</t>
  </si>
  <si>
    <t>1 830,00</t>
  </si>
  <si>
    <t>5 343,00</t>
  </si>
  <si>
    <t>4447</t>
  </si>
  <si>
    <t>Odpisy na zakładowy fundusz świadczeń socjalnych</t>
  </si>
  <si>
    <t>9 955,00</t>
  </si>
  <si>
    <t>19 910,00</t>
  </si>
  <si>
    <t>921</t>
  </si>
  <si>
    <t>Kultura i ochrona dziedzictwa narodowego</t>
  </si>
  <si>
    <t>96 672,00</t>
  </si>
  <si>
    <t>- 3 400,00</t>
  </si>
  <si>
    <t>93 272,00</t>
  </si>
  <si>
    <t>92105</t>
  </si>
  <si>
    <t>Pozostałe zadania w zakresie kultury</t>
  </si>
  <si>
    <t>72 672,00</t>
  </si>
  <si>
    <t>69 272,00</t>
  </si>
  <si>
    <t>18 000,00</t>
  </si>
  <si>
    <t>14 600,00</t>
  </si>
  <si>
    <t>77 162 892,00</t>
  </si>
  <si>
    <t>77 941 811,00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</si>
</sst>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</numFmts>
  <fonts count="62">
    <font>
      <sz val="10"/>
      <name val="Arial CE"/>
      <family val="0"/>
    </font>
    <font>
      <sz val="11"/>
      <name val="Arial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57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10"/>
      <name val="Times New Roman"/>
      <family val="1"/>
    </font>
    <font>
      <i/>
      <u val="single"/>
      <sz val="8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double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ouble"/>
      <top style="dashed"/>
      <bottom style="dashed"/>
    </border>
    <border>
      <left style="thin"/>
      <right style="thin"/>
      <top style="thin"/>
      <bottom style="dotted"/>
    </border>
    <border>
      <left style="thin"/>
      <right style="thin"/>
      <top style="hair"/>
      <bottom style="dashed"/>
    </border>
    <border>
      <left style="thin"/>
      <right style="double"/>
      <top style="hair"/>
      <bottom style="dashed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 style="double"/>
      <right style="thin"/>
      <top style="thin"/>
      <bottom style="dashed"/>
    </border>
    <border>
      <left style="double"/>
      <right style="thin"/>
      <top style="dash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99">
    <xf numFmtId="0" fontId="0" fillId="0" borderId="0" xfId="0" applyAlignment="1">
      <alignment/>
    </xf>
    <xf numFmtId="0" fontId="13" fillId="20" borderId="10" xfId="52" applyFont="1" applyFill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9" fillId="0" borderId="11" xfId="52" applyFont="1" applyBorder="1">
      <alignment/>
      <protection/>
    </xf>
    <xf numFmtId="0" fontId="9" fillId="0" borderId="11" xfId="52" applyFont="1" applyBorder="1" applyAlignment="1">
      <alignment/>
      <protection/>
    </xf>
    <xf numFmtId="0" fontId="9" fillId="0" borderId="11" xfId="52" applyFont="1" applyBorder="1" applyAlignment="1">
      <alignment horizontal="center"/>
      <protection/>
    </xf>
    <xf numFmtId="0" fontId="14" fillId="0" borderId="0" xfId="52" applyFont="1">
      <alignment/>
      <protection/>
    </xf>
    <xf numFmtId="3" fontId="9" fillId="0" borderId="11" xfId="52" applyNumberFormat="1" applyFont="1" applyBorder="1">
      <alignment/>
      <protection/>
    </xf>
    <xf numFmtId="3" fontId="9" fillId="0" borderId="11" xfId="52" applyNumberFormat="1" applyFont="1" applyBorder="1" applyAlignment="1">
      <alignment/>
      <protection/>
    </xf>
    <xf numFmtId="3" fontId="9" fillId="0" borderId="11" xfId="52" applyNumberFormat="1" applyFont="1" applyBorder="1" applyAlignment="1">
      <alignment horizontal="center"/>
      <protection/>
    </xf>
    <xf numFmtId="0" fontId="14" fillId="0" borderId="0" xfId="52" applyFont="1" applyAlignment="1">
      <alignment/>
      <protection/>
    </xf>
    <xf numFmtId="3" fontId="9" fillId="0" borderId="12" xfId="52" applyNumberFormat="1" applyFont="1" applyBorder="1">
      <alignment/>
      <protection/>
    </xf>
    <xf numFmtId="3" fontId="9" fillId="0" borderId="12" xfId="52" applyNumberFormat="1" applyFont="1" applyBorder="1" applyAlignment="1">
      <alignment/>
      <protection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/>
      <protection/>
    </xf>
    <xf numFmtId="0" fontId="13" fillId="20" borderId="13" xfId="52" applyFont="1" applyFill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6" xfId="52" applyFont="1" applyBorder="1" applyAlignment="1">
      <alignment horizontal="center" vertic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left" vertical="center"/>
      <protection/>
    </xf>
    <xf numFmtId="3" fontId="13" fillId="0" borderId="18" xfId="52" applyNumberFormat="1" applyFont="1" applyBorder="1">
      <alignment/>
      <protection/>
    </xf>
    <xf numFmtId="3" fontId="9" fillId="0" borderId="19" xfId="52" applyNumberFormat="1" applyFont="1" applyBorder="1" applyAlignment="1">
      <alignment/>
      <protection/>
    </xf>
    <xf numFmtId="3" fontId="9" fillId="0" borderId="19" xfId="52" applyNumberFormat="1" applyFont="1" applyBorder="1">
      <alignment/>
      <protection/>
    </xf>
    <xf numFmtId="3" fontId="9" fillId="0" borderId="20" xfId="52" applyNumberFormat="1" applyFont="1" applyBorder="1">
      <alignment/>
      <protection/>
    </xf>
    <xf numFmtId="3" fontId="9" fillId="0" borderId="21" xfId="52" applyNumberFormat="1" applyFont="1" applyBorder="1">
      <alignment/>
      <protection/>
    </xf>
    <xf numFmtId="3" fontId="9" fillId="0" borderId="20" xfId="52" applyNumberFormat="1" applyFont="1" applyBorder="1" applyAlignment="1">
      <alignment/>
      <protection/>
    </xf>
    <xf numFmtId="3" fontId="9" fillId="0" borderId="21" xfId="52" applyNumberFormat="1" applyFont="1" applyBorder="1" applyAlignment="1">
      <alignment/>
      <protection/>
    </xf>
    <xf numFmtId="0" fontId="9" fillId="0" borderId="22" xfId="52" applyFont="1" applyBorder="1" applyAlignment="1">
      <alignment/>
      <protection/>
    </xf>
    <xf numFmtId="3" fontId="9" fillId="0" borderId="22" xfId="52" applyNumberFormat="1" applyFont="1" applyBorder="1">
      <alignment/>
      <protection/>
    </xf>
    <xf numFmtId="3" fontId="9" fillId="0" borderId="22" xfId="52" applyNumberFormat="1" applyFont="1" applyBorder="1" applyAlignment="1">
      <alignment/>
      <protection/>
    </xf>
    <xf numFmtId="3" fontId="9" fillId="0" borderId="23" xfId="52" applyNumberFormat="1" applyFont="1" applyBorder="1" applyAlignment="1">
      <alignment/>
      <protection/>
    </xf>
    <xf numFmtId="0" fontId="9" fillId="0" borderId="23" xfId="52" applyFont="1" applyBorder="1" applyAlignment="1">
      <alignment/>
      <protection/>
    </xf>
    <xf numFmtId="0" fontId="9" fillId="0" borderId="19" xfId="52" applyFont="1" applyBorder="1" applyAlignment="1">
      <alignment/>
      <protection/>
    </xf>
    <xf numFmtId="3" fontId="33" fillId="24" borderId="18" xfId="52" applyNumberFormat="1" applyFont="1" applyFill="1" applyBorder="1" applyAlignment="1">
      <alignment vertical="center"/>
      <protection/>
    </xf>
    <xf numFmtId="3" fontId="34" fillId="0" borderId="0" xfId="52" applyNumberFormat="1" applyFont="1">
      <alignment/>
      <protection/>
    </xf>
    <xf numFmtId="0" fontId="10" fillId="0" borderId="0" xfId="52" applyFont="1" applyAlignment="1">
      <alignment/>
      <protection/>
    </xf>
    <xf numFmtId="0" fontId="39" fillId="0" borderId="24" xfId="52" applyFont="1" applyBorder="1" applyAlignment="1">
      <alignment horizontal="left" vertical="center" wrapText="1"/>
      <protection/>
    </xf>
    <xf numFmtId="0" fontId="39" fillId="0" borderId="11" xfId="52" applyFont="1" applyBorder="1" applyAlignment="1">
      <alignment horizontal="left" vertical="center" wrapText="1"/>
      <protection/>
    </xf>
    <xf numFmtId="3" fontId="13" fillId="0" borderId="0" xfId="52" applyNumberFormat="1" applyFont="1">
      <alignment/>
      <protection/>
    </xf>
    <xf numFmtId="0" fontId="39" fillId="0" borderId="11" xfId="52" applyFont="1" applyBorder="1" applyAlignment="1">
      <alignment horizontal="left" vertical="center"/>
      <protection/>
    </xf>
    <xf numFmtId="0" fontId="39" fillId="0" borderId="20" xfId="52" applyFont="1" applyBorder="1" applyAlignment="1">
      <alignment horizontal="left" vertical="center"/>
      <protection/>
    </xf>
    <xf numFmtId="3" fontId="9" fillId="0" borderId="25" xfId="52" applyNumberFormat="1" applyFont="1" applyBorder="1" applyAlignment="1">
      <alignment/>
      <protection/>
    </xf>
    <xf numFmtId="0" fontId="39" fillId="0" borderId="22" xfId="52" applyFont="1" applyBorder="1" applyAlignment="1">
      <alignment horizontal="left" vertical="center" wrapText="1"/>
      <protection/>
    </xf>
    <xf numFmtId="0" fontId="39" fillId="0" borderId="22" xfId="52" applyFont="1" applyBorder="1" applyAlignment="1">
      <alignment/>
      <protection/>
    </xf>
    <xf numFmtId="3" fontId="39" fillId="0" borderId="22" xfId="52" applyNumberFormat="1" applyFont="1" applyBorder="1">
      <alignment/>
      <protection/>
    </xf>
    <xf numFmtId="3" fontId="39" fillId="0" borderId="22" xfId="52" applyNumberFormat="1" applyFont="1" applyBorder="1" applyAlignment="1">
      <alignment/>
      <protection/>
    </xf>
    <xf numFmtId="3" fontId="39" fillId="0" borderId="23" xfId="52" applyNumberFormat="1" applyFont="1" applyBorder="1" applyAlignment="1">
      <alignment/>
      <protection/>
    </xf>
    <xf numFmtId="0" fontId="39" fillId="0" borderId="0" xfId="52" applyFont="1">
      <alignment/>
      <protection/>
    </xf>
    <xf numFmtId="0" fontId="39" fillId="0" borderId="26" xfId="52" applyFont="1" applyBorder="1" applyAlignment="1">
      <alignment horizontal="center" vertical="center"/>
      <protection/>
    </xf>
    <xf numFmtId="0" fontId="39" fillId="0" borderId="11" xfId="52" applyFont="1" applyBorder="1" applyAlignment="1">
      <alignment/>
      <protection/>
    </xf>
    <xf numFmtId="3" fontId="39" fillId="0" borderId="11" xfId="52" applyNumberFormat="1" applyFont="1" applyBorder="1">
      <alignment/>
      <protection/>
    </xf>
    <xf numFmtId="3" fontId="39" fillId="0" borderId="11" xfId="52" applyNumberFormat="1" applyFont="1" applyBorder="1" applyAlignment="1">
      <alignment/>
      <protection/>
    </xf>
    <xf numFmtId="3" fontId="39" fillId="0" borderId="19" xfId="52" applyNumberFormat="1" applyFont="1" applyBorder="1" applyAlignment="1">
      <alignment/>
      <protection/>
    </xf>
    <xf numFmtId="0" fontId="39" fillId="0" borderId="27" xfId="52" applyFont="1" applyBorder="1" applyAlignment="1">
      <alignment horizontal="left" vertical="center"/>
      <protection/>
    </xf>
    <xf numFmtId="3" fontId="39" fillId="0" borderId="27" xfId="52" applyNumberFormat="1" applyFont="1" applyBorder="1">
      <alignment/>
      <protection/>
    </xf>
    <xf numFmtId="3" fontId="39" fillId="0" borderId="27" xfId="52" applyNumberFormat="1" applyFont="1" applyBorder="1" applyAlignment="1">
      <alignment horizontal="center"/>
      <protection/>
    </xf>
    <xf numFmtId="3" fontId="39" fillId="0" borderId="19" xfId="52" applyNumberFormat="1" applyFont="1" applyBorder="1">
      <alignment/>
      <protection/>
    </xf>
    <xf numFmtId="3" fontId="39" fillId="0" borderId="27" xfId="52" applyNumberFormat="1" applyFont="1" applyBorder="1" applyAlignment="1">
      <alignment/>
      <protection/>
    </xf>
    <xf numFmtId="3" fontId="39" fillId="0" borderId="28" xfId="52" applyNumberFormat="1" applyFont="1" applyBorder="1">
      <alignment/>
      <protection/>
    </xf>
    <xf numFmtId="3" fontId="39" fillId="0" borderId="28" xfId="52" applyNumberFormat="1" applyFont="1" applyBorder="1" applyAlignment="1">
      <alignment/>
      <protection/>
    </xf>
    <xf numFmtId="3" fontId="39" fillId="0" borderId="29" xfId="52" applyNumberFormat="1" applyFont="1" applyBorder="1">
      <alignment/>
      <protection/>
    </xf>
    <xf numFmtId="0" fontId="39" fillId="0" borderId="30" xfId="52" applyFont="1" applyBorder="1" applyAlignment="1">
      <alignment horizontal="left" vertical="center"/>
      <protection/>
    </xf>
    <xf numFmtId="3" fontId="39" fillId="0" borderId="30" xfId="52" applyNumberFormat="1" applyFont="1" applyBorder="1" applyAlignment="1">
      <alignment/>
      <protection/>
    </xf>
    <xf numFmtId="3" fontId="39" fillId="0" borderId="0" xfId="52" applyNumberFormat="1" applyFont="1">
      <alignment/>
      <protection/>
    </xf>
    <xf numFmtId="0" fontId="39" fillId="0" borderId="11" xfId="52" applyFont="1" applyBorder="1" applyAlignment="1">
      <alignment horizontal="center"/>
      <protection/>
    </xf>
    <xf numFmtId="3" fontId="39" fillId="0" borderId="11" xfId="52" applyNumberFormat="1" applyFont="1" applyBorder="1" applyAlignment="1">
      <alignment horizontal="center"/>
      <protection/>
    </xf>
    <xf numFmtId="3" fontId="39" fillId="0" borderId="20" xfId="52" applyNumberFormat="1" applyFont="1" applyBorder="1">
      <alignment/>
      <protection/>
    </xf>
    <xf numFmtId="3" fontId="39" fillId="0" borderId="20" xfId="52" applyNumberFormat="1" applyFont="1" applyBorder="1" applyAlignment="1">
      <alignment horizontal="center"/>
      <protection/>
    </xf>
    <xf numFmtId="3" fontId="39" fillId="0" borderId="21" xfId="52" applyNumberFormat="1" applyFont="1" applyBorder="1">
      <alignment/>
      <protection/>
    </xf>
    <xf numFmtId="3" fontId="39" fillId="0" borderId="31" xfId="52" applyNumberFormat="1" applyFont="1" applyBorder="1" applyAlignment="1">
      <alignment/>
      <protection/>
    </xf>
    <xf numFmtId="49" fontId="39" fillId="0" borderId="11" xfId="52" applyNumberFormat="1" applyFont="1" applyBorder="1" applyAlignment="1">
      <alignment/>
      <protection/>
    </xf>
    <xf numFmtId="3" fontId="39" fillId="0" borderId="32" xfId="52" applyNumberFormat="1" applyFont="1" applyBorder="1">
      <alignment/>
      <protection/>
    </xf>
    <xf numFmtId="3" fontId="39" fillId="0" borderId="33" xfId="52" applyNumberFormat="1" applyFont="1" applyBorder="1">
      <alignment/>
      <protection/>
    </xf>
    <xf numFmtId="0" fontId="39" fillId="0" borderId="34" xfId="52" applyFont="1" applyBorder="1" applyAlignment="1">
      <alignment horizontal="left" vertical="center" wrapText="1"/>
      <protection/>
    </xf>
    <xf numFmtId="0" fontId="39" fillId="0" borderId="34" xfId="52" applyFont="1" applyBorder="1" applyAlignment="1">
      <alignment/>
      <protection/>
    </xf>
    <xf numFmtId="3" fontId="39" fillId="0" borderId="20" xfId="52" applyNumberFormat="1" applyFont="1" applyBorder="1" applyAlignment="1">
      <alignment/>
      <protection/>
    </xf>
    <xf numFmtId="3" fontId="39" fillId="0" borderId="21" xfId="52" applyNumberFormat="1" applyFont="1" applyBorder="1" applyAlignment="1">
      <alignment/>
      <protection/>
    </xf>
    <xf numFmtId="0" fontId="39" fillId="0" borderId="35" xfId="52" applyFont="1" applyBorder="1">
      <alignment/>
      <protection/>
    </xf>
    <xf numFmtId="3" fontId="41" fillId="0" borderId="11" xfId="52" applyNumberFormat="1" applyFont="1" applyBorder="1">
      <alignment/>
      <protection/>
    </xf>
    <xf numFmtId="3" fontId="41" fillId="0" borderId="19" xfId="52" applyNumberFormat="1" applyFont="1" applyBorder="1">
      <alignment/>
      <protection/>
    </xf>
    <xf numFmtId="0" fontId="41" fillId="0" borderId="0" xfId="52" applyFont="1">
      <alignment/>
      <protection/>
    </xf>
    <xf numFmtId="3" fontId="41" fillId="0" borderId="11" xfId="52" applyNumberFormat="1" applyFont="1" applyBorder="1" applyAlignment="1">
      <alignment/>
      <protection/>
    </xf>
    <xf numFmtId="3" fontId="41" fillId="0" borderId="19" xfId="52" applyNumberFormat="1" applyFont="1" applyBorder="1" applyAlignment="1">
      <alignment/>
      <protection/>
    </xf>
    <xf numFmtId="3" fontId="9" fillId="0" borderId="36" xfId="52" applyNumberFormat="1" applyFont="1" applyBorder="1">
      <alignment/>
      <protection/>
    </xf>
    <xf numFmtId="0" fontId="40" fillId="0" borderId="17" xfId="52" applyFont="1" applyBorder="1" applyAlignment="1">
      <alignment horizontal="center" vertical="center"/>
      <protection/>
    </xf>
    <xf numFmtId="0" fontId="40" fillId="0" borderId="18" xfId="52" applyFont="1" applyBorder="1" applyAlignment="1">
      <alignment horizontal="center" vertical="center"/>
      <protection/>
    </xf>
    <xf numFmtId="3" fontId="40" fillId="0" borderId="18" xfId="52" applyNumberFormat="1" applyFont="1" applyBorder="1" applyAlignment="1">
      <alignment horizontal="center" vertical="center"/>
      <protection/>
    </xf>
    <xf numFmtId="0" fontId="9" fillId="0" borderId="20" xfId="52" applyFont="1" applyBorder="1">
      <alignment/>
      <protection/>
    </xf>
    <xf numFmtId="0" fontId="39" fillId="0" borderId="36" xfId="52" applyFont="1" applyBorder="1" applyAlignment="1">
      <alignment horizontal="left" vertical="center"/>
      <protection/>
    </xf>
    <xf numFmtId="0" fontId="9" fillId="0" borderId="36" xfId="52" applyFont="1" applyBorder="1" applyAlignment="1">
      <alignment/>
      <protection/>
    </xf>
    <xf numFmtId="3" fontId="9" fillId="0" borderId="36" xfId="52" applyNumberFormat="1" applyFont="1" applyBorder="1" applyAlignment="1">
      <alignment/>
      <protection/>
    </xf>
    <xf numFmtId="3" fontId="9" fillId="0" borderId="37" xfId="52" applyNumberFormat="1" applyFont="1" applyBorder="1" applyAlignment="1">
      <alignment/>
      <protection/>
    </xf>
    <xf numFmtId="3" fontId="39" fillId="0" borderId="34" xfId="52" applyNumberFormat="1" applyFont="1" applyBorder="1">
      <alignment/>
      <protection/>
    </xf>
    <xf numFmtId="0" fontId="39" fillId="0" borderId="38" xfId="52" applyFont="1" applyBorder="1" applyAlignment="1">
      <alignment/>
      <protection/>
    </xf>
    <xf numFmtId="0" fontId="39" fillId="0" borderId="19" xfId="52" applyFont="1" applyBorder="1" applyAlignment="1">
      <alignment/>
      <protection/>
    </xf>
    <xf numFmtId="0" fontId="39" fillId="0" borderId="11" xfId="52" applyFont="1" applyBorder="1">
      <alignment/>
      <protection/>
    </xf>
    <xf numFmtId="0" fontId="39" fillId="0" borderId="20" xfId="52" applyFont="1" applyBorder="1" applyAlignment="1">
      <alignment/>
      <protection/>
    </xf>
    <xf numFmtId="0" fontId="39" fillId="0" borderId="23" xfId="52" applyFont="1" applyBorder="1" applyAlignment="1">
      <alignment/>
      <protection/>
    </xf>
    <xf numFmtId="0" fontId="39" fillId="0" borderId="31" xfId="52" applyFont="1" applyBorder="1" applyAlignment="1">
      <alignment/>
      <protection/>
    </xf>
    <xf numFmtId="4" fontId="39" fillId="0" borderId="11" xfId="52" applyNumberFormat="1" applyFont="1" applyBorder="1">
      <alignment/>
      <protection/>
    </xf>
    <xf numFmtId="4" fontId="39" fillId="0" borderId="19" xfId="52" applyNumberFormat="1" applyFont="1" applyBorder="1">
      <alignment/>
      <protection/>
    </xf>
    <xf numFmtId="0" fontId="39" fillId="0" borderId="11" xfId="52" applyFont="1" applyBorder="1" applyAlignment="1">
      <alignment horizontal="left" wrapText="1"/>
      <protection/>
    </xf>
    <xf numFmtId="49" fontId="39" fillId="0" borderId="11" xfId="52" applyNumberFormat="1" applyFont="1" applyBorder="1" applyAlignment="1">
      <alignment horizontal="center"/>
      <protection/>
    </xf>
    <xf numFmtId="49" fontId="39" fillId="0" borderId="11" xfId="52" applyNumberFormat="1" applyFont="1" applyBorder="1">
      <alignment/>
      <protection/>
    </xf>
    <xf numFmtId="0" fontId="39" fillId="0" borderId="20" xfId="52" applyFont="1" applyBorder="1">
      <alignment/>
      <protection/>
    </xf>
    <xf numFmtId="0" fontId="9" fillId="0" borderId="22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wrapText="1"/>
      <protection/>
    </xf>
    <xf numFmtId="0" fontId="9" fillId="0" borderId="11" xfId="52" applyFont="1" applyBorder="1" applyAlignment="1">
      <alignment horizontal="center" wrapText="1"/>
      <protection/>
    </xf>
    <xf numFmtId="3" fontId="9" fillId="0" borderId="11" xfId="52" applyNumberFormat="1" applyFont="1" applyBorder="1" applyAlignment="1">
      <alignment wrapText="1"/>
      <protection/>
    </xf>
    <xf numFmtId="0" fontId="33" fillId="25" borderId="0" xfId="52" applyFont="1" applyFill="1" applyBorder="1" applyAlignment="1">
      <alignment horizontal="center" vertical="center"/>
      <protection/>
    </xf>
    <xf numFmtId="3" fontId="33" fillId="25" borderId="0" xfId="52" applyNumberFormat="1" applyFont="1" applyFill="1" applyBorder="1" applyAlignment="1">
      <alignment vertical="center"/>
      <protection/>
    </xf>
    <xf numFmtId="0" fontId="39" fillId="0" borderId="12" xfId="52" applyFont="1" applyBorder="1" applyAlignment="1">
      <alignment horizontal="left" vertical="center"/>
      <protection/>
    </xf>
    <xf numFmtId="0" fontId="9" fillId="0" borderId="12" xfId="52" applyFont="1" applyBorder="1" applyAlignment="1">
      <alignment/>
      <protection/>
    </xf>
    <xf numFmtId="0" fontId="9" fillId="0" borderId="24" xfId="52" applyFont="1" applyBorder="1" applyAlignment="1">
      <alignment/>
      <protection/>
    </xf>
    <xf numFmtId="3" fontId="9" fillId="0" borderId="24" xfId="52" applyNumberFormat="1" applyFont="1" applyBorder="1">
      <alignment/>
      <protection/>
    </xf>
    <xf numFmtId="3" fontId="9" fillId="0" borderId="24" xfId="52" applyNumberFormat="1" applyFont="1" applyBorder="1" applyAlignment="1">
      <alignment/>
      <protection/>
    </xf>
    <xf numFmtId="3" fontId="9" fillId="0" borderId="39" xfId="52" applyNumberFormat="1" applyFont="1" applyBorder="1" applyAlignment="1">
      <alignment/>
      <protection/>
    </xf>
    <xf numFmtId="0" fontId="39" fillId="0" borderId="0" xfId="52" applyFont="1" applyBorder="1" applyAlignment="1">
      <alignment horizontal="center" vertical="center"/>
      <protection/>
    </xf>
    <xf numFmtId="0" fontId="39" fillId="0" borderId="0" xfId="52" applyFont="1" applyBorder="1" applyAlignment="1">
      <alignment horizontal="left" vertical="center"/>
      <protection/>
    </xf>
    <xf numFmtId="0" fontId="39" fillId="0" borderId="40" xfId="52" applyFont="1" applyBorder="1" applyAlignment="1">
      <alignment horizontal="center" vertical="center"/>
      <protection/>
    </xf>
    <xf numFmtId="0" fontId="40" fillId="0" borderId="40" xfId="52" applyFont="1" applyBorder="1" applyAlignment="1">
      <alignment horizontal="left" vertical="center"/>
      <protection/>
    </xf>
    <xf numFmtId="0" fontId="13" fillId="0" borderId="40" xfId="52" applyFont="1" applyBorder="1" applyAlignment="1">
      <alignment/>
      <protection/>
    </xf>
    <xf numFmtId="3" fontId="13" fillId="0" borderId="40" xfId="52" applyNumberFormat="1" applyFont="1" applyBorder="1">
      <alignment/>
      <protection/>
    </xf>
    <xf numFmtId="0" fontId="9" fillId="0" borderId="0" xfId="52" applyFont="1" applyBorder="1" applyAlignment="1">
      <alignment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/>
      <protection/>
    </xf>
    <xf numFmtId="0" fontId="39" fillId="0" borderId="41" xfId="52" applyFont="1" applyBorder="1" applyAlignment="1">
      <alignment horizontal="left" vertical="center" wrapText="1"/>
      <protection/>
    </xf>
    <xf numFmtId="0" fontId="39" fillId="0" borderId="41" xfId="52" applyFont="1" applyBorder="1" applyAlignment="1">
      <alignment/>
      <protection/>
    </xf>
    <xf numFmtId="3" fontId="39" fillId="0" borderId="41" xfId="52" applyNumberFormat="1" applyFont="1" applyBorder="1" applyAlignment="1">
      <alignment/>
      <protection/>
    </xf>
    <xf numFmtId="3" fontId="39" fillId="0" borderId="42" xfId="52" applyNumberFormat="1" applyFont="1" applyBorder="1" applyAlignment="1">
      <alignment/>
      <protection/>
    </xf>
    <xf numFmtId="0" fontId="39" fillId="0" borderId="10" xfId="52" applyFont="1" applyBorder="1" applyAlignment="1">
      <alignment horizontal="left" vertical="center" wrapText="1"/>
      <protection/>
    </xf>
    <xf numFmtId="0" fontId="39" fillId="0" borderId="10" xfId="52" applyFont="1" applyBorder="1" applyAlignment="1">
      <alignment/>
      <protection/>
    </xf>
    <xf numFmtId="3" fontId="39" fillId="0" borderId="10" xfId="52" applyNumberFormat="1" applyFont="1" applyBorder="1" applyAlignment="1">
      <alignment/>
      <protection/>
    </xf>
    <xf numFmtId="3" fontId="39" fillId="0" borderId="13" xfId="52" applyNumberFormat="1" applyFont="1" applyBorder="1" applyAlignment="1">
      <alignment/>
      <protection/>
    </xf>
    <xf numFmtId="0" fontId="39" fillId="0" borderId="10" xfId="52" applyFont="1" applyBorder="1" applyAlignment="1">
      <alignment horizontal="center"/>
      <protection/>
    </xf>
    <xf numFmtId="0" fontId="39" fillId="0" borderId="10" xfId="52" applyFont="1" applyBorder="1" applyAlignment="1">
      <alignment horizontal="left" vertical="center"/>
      <protection/>
    </xf>
    <xf numFmtId="3" fontId="39" fillId="0" borderId="10" xfId="52" applyNumberFormat="1" applyFont="1" applyBorder="1">
      <alignment/>
      <protection/>
    </xf>
    <xf numFmtId="3" fontId="39" fillId="0" borderId="10" xfId="52" applyNumberFormat="1" applyFont="1" applyBorder="1" applyAlignment="1">
      <alignment horizontal="center"/>
      <protection/>
    </xf>
    <xf numFmtId="3" fontId="39" fillId="0" borderId="13" xfId="52" applyNumberFormat="1" applyFont="1" applyBorder="1">
      <alignment/>
      <protection/>
    </xf>
    <xf numFmtId="0" fontId="39" fillId="0" borderId="43" xfId="52" applyFont="1" applyBorder="1" applyAlignment="1">
      <alignment horizontal="center" vertical="center"/>
      <protection/>
    </xf>
    <xf numFmtId="0" fontId="39" fillId="0" borderId="44" xfId="52" applyFont="1" applyBorder="1" applyAlignment="1">
      <alignment horizontal="left" vertical="center"/>
      <protection/>
    </xf>
    <xf numFmtId="3" fontId="9" fillId="0" borderId="44" xfId="52" applyNumberFormat="1" applyFont="1" applyBorder="1" applyAlignment="1">
      <alignment/>
      <protection/>
    </xf>
    <xf numFmtId="3" fontId="9" fillId="0" borderId="44" xfId="52" applyNumberFormat="1" applyFont="1" applyBorder="1">
      <alignment/>
      <protection/>
    </xf>
    <xf numFmtId="3" fontId="9" fillId="0" borderId="45" xfId="52" applyNumberFormat="1" applyFont="1" applyBorder="1" applyAlignment="1">
      <alignment/>
      <protection/>
    </xf>
    <xf numFmtId="3" fontId="41" fillId="0" borderId="20" xfId="52" applyNumberFormat="1" applyFont="1" applyBorder="1">
      <alignment/>
      <protection/>
    </xf>
    <xf numFmtId="3" fontId="41" fillId="0" borderId="20" xfId="52" applyNumberFormat="1" applyFont="1" applyBorder="1" applyAlignment="1">
      <alignment/>
      <protection/>
    </xf>
    <xf numFmtId="3" fontId="41" fillId="0" borderId="21" xfId="52" applyNumberFormat="1" applyFont="1" applyBorder="1" applyAlignment="1">
      <alignment/>
      <protection/>
    </xf>
    <xf numFmtId="3" fontId="39" fillId="0" borderId="46" xfId="52" applyNumberFormat="1" applyFont="1" applyBorder="1">
      <alignment/>
      <protection/>
    </xf>
    <xf numFmtId="3" fontId="39" fillId="0" borderId="46" xfId="52" applyNumberFormat="1" applyFont="1" applyBorder="1" applyAlignment="1">
      <alignment/>
      <protection/>
    </xf>
    <xf numFmtId="3" fontId="39" fillId="0" borderId="47" xfId="52" applyNumberFormat="1" applyFont="1" applyBorder="1">
      <alignment/>
      <protection/>
    </xf>
    <xf numFmtId="3" fontId="41" fillId="0" borderId="0" xfId="52" applyNumberFormat="1" applyFont="1">
      <alignment/>
      <protection/>
    </xf>
    <xf numFmtId="4" fontId="41" fillId="0" borderId="0" xfId="52" applyNumberFormat="1" applyFont="1">
      <alignment/>
      <protection/>
    </xf>
    <xf numFmtId="0" fontId="41" fillId="0" borderId="0" xfId="52" applyFont="1" applyBorder="1" applyAlignment="1">
      <alignment/>
      <protection/>
    </xf>
    <xf numFmtId="0" fontId="43" fillId="0" borderId="0" xfId="52" applyFont="1" applyAlignment="1">
      <alignment/>
      <protection/>
    </xf>
    <xf numFmtId="4" fontId="43" fillId="0" borderId="0" xfId="52" applyNumberFormat="1" applyFont="1" applyAlignment="1">
      <alignment/>
      <protection/>
    </xf>
    <xf numFmtId="0" fontId="43" fillId="0" borderId="0" xfId="52" applyFont="1">
      <alignment/>
      <protection/>
    </xf>
    <xf numFmtId="3" fontId="43" fillId="0" borderId="0" xfId="52" applyNumberFormat="1" applyFont="1">
      <alignment/>
      <protection/>
    </xf>
    <xf numFmtId="4" fontId="43" fillId="0" borderId="0" xfId="52" applyNumberFormat="1" applyFont="1">
      <alignment/>
      <protection/>
    </xf>
    <xf numFmtId="0" fontId="45" fillId="0" borderId="0" xfId="52" applyFont="1">
      <alignment/>
      <protection/>
    </xf>
    <xf numFmtId="4" fontId="9" fillId="0" borderId="0" xfId="52" applyNumberFormat="1" applyFont="1">
      <alignment/>
      <protection/>
    </xf>
    <xf numFmtId="3" fontId="35" fillId="0" borderId="0" xfId="52" applyNumberFormat="1" applyFont="1">
      <alignment/>
      <protection/>
    </xf>
    <xf numFmtId="4" fontId="39" fillId="0" borderId="0" xfId="52" applyNumberFormat="1" applyFont="1">
      <alignment/>
      <protection/>
    </xf>
    <xf numFmtId="0" fontId="33" fillId="24" borderId="0" xfId="52" applyFont="1" applyFill="1" applyBorder="1" applyAlignment="1">
      <alignment horizontal="center" vertical="center"/>
      <protection/>
    </xf>
    <xf numFmtId="3" fontId="33" fillId="24" borderId="0" xfId="52" applyNumberFormat="1" applyFont="1" applyFill="1" applyBorder="1" applyAlignment="1">
      <alignment vertical="center"/>
      <protection/>
    </xf>
    <xf numFmtId="0" fontId="13" fillId="25" borderId="0" xfId="52" applyFont="1" applyFill="1" applyBorder="1">
      <alignment/>
      <protection/>
    </xf>
    <xf numFmtId="3" fontId="13" fillId="25" borderId="0" xfId="52" applyNumberFormat="1" applyFont="1" applyFill="1" applyBorder="1">
      <alignment/>
      <protection/>
    </xf>
    <xf numFmtId="0" fontId="39" fillId="0" borderId="48" xfId="52" applyFont="1" applyBorder="1" applyAlignment="1">
      <alignment horizontal="left" vertical="center" wrapText="1"/>
      <protection/>
    </xf>
    <xf numFmtId="3" fontId="39" fillId="0" borderId="48" xfId="52" applyNumberFormat="1" applyFont="1" applyBorder="1" applyAlignment="1">
      <alignment/>
      <protection/>
    </xf>
    <xf numFmtId="3" fontId="39" fillId="0" borderId="48" xfId="52" applyNumberFormat="1" applyFont="1" applyBorder="1">
      <alignment/>
      <protection/>
    </xf>
    <xf numFmtId="3" fontId="39" fillId="0" borderId="49" xfId="52" applyNumberFormat="1" applyFont="1" applyBorder="1" applyAlignment="1">
      <alignment/>
      <protection/>
    </xf>
    <xf numFmtId="0" fontId="39" fillId="0" borderId="33" xfId="52" applyFont="1" applyBorder="1" applyAlignment="1">
      <alignment horizontal="left" vertical="center" wrapText="1"/>
      <protection/>
    </xf>
    <xf numFmtId="3" fontId="39" fillId="0" borderId="33" xfId="52" applyNumberFormat="1" applyFont="1" applyBorder="1" applyAlignment="1">
      <alignment/>
      <protection/>
    </xf>
    <xf numFmtId="3" fontId="39" fillId="0" borderId="50" xfId="52" applyNumberFormat="1" applyFont="1" applyBorder="1" applyAlignment="1">
      <alignment/>
      <protection/>
    </xf>
    <xf numFmtId="0" fontId="39" fillId="0" borderId="33" xfId="52" applyFont="1" applyBorder="1" applyAlignment="1">
      <alignment horizontal="left" vertical="center"/>
      <protection/>
    </xf>
    <xf numFmtId="0" fontId="39" fillId="0" borderId="51" xfId="52" applyFont="1" applyBorder="1" applyAlignment="1">
      <alignment horizontal="left" vertical="center" wrapText="1"/>
      <protection/>
    </xf>
    <xf numFmtId="3" fontId="39" fillId="0" borderId="51" xfId="52" applyNumberFormat="1" applyFont="1" applyBorder="1" applyAlignment="1">
      <alignment/>
      <protection/>
    </xf>
    <xf numFmtId="3" fontId="39" fillId="0" borderId="51" xfId="52" applyNumberFormat="1" applyFont="1" applyBorder="1">
      <alignment/>
      <protection/>
    </xf>
    <xf numFmtId="0" fontId="39" fillId="0" borderId="27" xfId="52" applyFont="1" applyBorder="1" applyAlignment="1">
      <alignment horizontal="left" vertical="center" wrapText="1"/>
      <protection/>
    </xf>
    <xf numFmtId="49" fontId="39" fillId="0" borderId="27" xfId="52" applyNumberFormat="1" applyFont="1" applyBorder="1" applyAlignment="1">
      <alignment horizontal="center"/>
      <protection/>
    </xf>
    <xf numFmtId="3" fontId="39" fillId="0" borderId="30" xfId="52" applyNumberFormat="1" applyFont="1" applyBorder="1">
      <alignment/>
      <protection/>
    </xf>
    <xf numFmtId="3" fontId="9" fillId="0" borderId="0" xfId="52" applyNumberFormat="1" applyFont="1">
      <alignment/>
      <protection/>
    </xf>
    <xf numFmtId="3" fontId="40" fillId="0" borderId="11" xfId="52" applyNumberFormat="1" applyFont="1" applyBorder="1">
      <alignment/>
      <protection/>
    </xf>
    <xf numFmtId="0" fontId="39" fillId="0" borderId="36" xfId="52" applyFont="1" applyBorder="1" applyAlignment="1">
      <alignment/>
      <protection/>
    </xf>
    <xf numFmtId="3" fontId="39" fillId="0" borderId="36" xfId="52" applyNumberFormat="1" applyFont="1" applyBorder="1">
      <alignment/>
      <protection/>
    </xf>
    <xf numFmtId="3" fontId="39" fillId="0" borderId="36" xfId="52" applyNumberFormat="1" applyFont="1" applyBorder="1" applyAlignment="1">
      <alignment/>
      <protection/>
    </xf>
    <xf numFmtId="3" fontId="39" fillId="0" borderId="37" xfId="52" applyNumberFormat="1" applyFont="1" applyBorder="1" applyAlignment="1">
      <alignment/>
      <protection/>
    </xf>
    <xf numFmtId="0" fontId="40" fillId="0" borderId="52" xfId="52" applyFont="1" applyBorder="1" applyAlignment="1">
      <alignment horizontal="left" vertical="center"/>
      <protection/>
    </xf>
    <xf numFmtId="0" fontId="40" fillId="0" borderId="31" xfId="52" applyFont="1" applyBorder="1" applyAlignment="1">
      <alignment horizontal="left" vertical="center"/>
      <protection/>
    </xf>
    <xf numFmtId="0" fontId="40" fillId="0" borderId="20" xfId="52" applyFont="1" applyBorder="1" applyAlignment="1">
      <alignment horizontal="left" vertical="center"/>
      <protection/>
    </xf>
    <xf numFmtId="0" fontId="40" fillId="0" borderId="52" xfId="52" applyFont="1" applyBorder="1" applyAlignment="1">
      <alignment/>
      <protection/>
    </xf>
    <xf numFmtId="3" fontId="40" fillId="0" borderId="52" xfId="52" applyNumberFormat="1" applyFont="1" applyBorder="1">
      <alignment/>
      <protection/>
    </xf>
    <xf numFmtId="3" fontId="40" fillId="0" borderId="52" xfId="52" applyNumberFormat="1" applyFont="1" applyBorder="1" applyAlignment="1">
      <alignment/>
      <protection/>
    </xf>
    <xf numFmtId="3" fontId="40" fillId="0" borderId="53" xfId="52" applyNumberFormat="1" applyFont="1" applyBorder="1" applyAlignment="1">
      <alignment/>
      <protection/>
    </xf>
    <xf numFmtId="0" fontId="40" fillId="0" borderId="31" xfId="52" applyFont="1" applyBorder="1" applyAlignment="1">
      <alignment/>
      <protection/>
    </xf>
    <xf numFmtId="3" fontId="40" fillId="0" borderId="20" xfId="52" applyNumberFormat="1" applyFont="1" applyBorder="1">
      <alignment/>
      <protection/>
    </xf>
    <xf numFmtId="3" fontId="40" fillId="0" borderId="21" xfId="52" applyNumberFormat="1" applyFont="1" applyBorder="1">
      <alignment/>
      <protection/>
    </xf>
    <xf numFmtId="3" fontId="40" fillId="0" borderId="31" xfId="52" applyNumberFormat="1" applyFont="1" applyBorder="1">
      <alignment/>
      <protection/>
    </xf>
    <xf numFmtId="3" fontId="40" fillId="0" borderId="31" xfId="52" applyNumberFormat="1" applyFont="1" applyBorder="1" applyAlignment="1">
      <alignment/>
      <protection/>
    </xf>
    <xf numFmtId="3" fontId="40" fillId="0" borderId="54" xfId="52" applyNumberFormat="1" applyFont="1" applyBorder="1" applyAlignment="1">
      <alignment/>
      <protection/>
    </xf>
    <xf numFmtId="3" fontId="40" fillId="0" borderId="20" xfId="52" applyNumberFormat="1" applyFont="1" applyBorder="1" applyAlignment="1">
      <alignment/>
      <protection/>
    </xf>
    <xf numFmtId="3" fontId="40" fillId="0" borderId="21" xfId="52" applyNumberFormat="1" applyFont="1" applyBorder="1" applyAlignment="1">
      <alignment/>
      <protection/>
    </xf>
    <xf numFmtId="3" fontId="40" fillId="0" borderId="54" xfId="52" applyNumberFormat="1" applyFont="1" applyBorder="1">
      <alignment/>
      <protection/>
    </xf>
    <xf numFmtId="0" fontId="39" fillId="0" borderId="24" xfId="52" applyFont="1" applyBorder="1" applyAlignment="1">
      <alignment/>
      <protection/>
    </xf>
    <xf numFmtId="3" fontId="39" fillId="0" borderId="24" xfId="52" applyNumberFormat="1" applyFont="1" applyBorder="1">
      <alignment/>
      <protection/>
    </xf>
    <xf numFmtId="0" fontId="39" fillId="0" borderId="39" xfId="52" applyFont="1" applyBorder="1" applyAlignment="1">
      <alignment/>
      <protection/>
    </xf>
    <xf numFmtId="0" fontId="40" fillId="0" borderId="20" xfId="52" applyFont="1" applyBorder="1" applyAlignment="1">
      <alignment/>
      <protection/>
    </xf>
    <xf numFmtId="0" fontId="9" fillId="0" borderId="26" xfId="52" applyFont="1" applyBorder="1" applyAlignment="1">
      <alignment horizontal="center" vertical="center"/>
      <protection/>
    </xf>
    <xf numFmtId="0" fontId="40" fillId="0" borderId="20" xfId="52" applyFont="1" applyBorder="1">
      <alignment/>
      <protection/>
    </xf>
    <xf numFmtId="0" fontId="39" fillId="0" borderId="46" xfId="52" applyFont="1" applyBorder="1" applyAlignment="1">
      <alignment horizontal="left" vertical="center"/>
      <protection/>
    </xf>
    <xf numFmtId="0" fontId="39" fillId="0" borderId="46" xfId="52" applyFont="1" applyBorder="1" applyAlignment="1">
      <alignment/>
      <protection/>
    </xf>
    <xf numFmtId="3" fontId="39" fillId="0" borderId="12" xfId="52" applyNumberFormat="1" applyFont="1" applyBorder="1">
      <alignment/>
      <protection/>
    </xf>
    <xf numFmtId="3" fontId="39" fillId="0" borderId="25" xfId="52" applyNumberFormat="1" applyFont="1" applyBorder="1">
      <alignment/>
      <protection/>
    </xf>
    <xf numFmtId="0" fontId="40" fillId="0" borderId="36" xfId="52" applyFont="1" applyBorder="1" applyAlignment="1">
      <alignment horizontal="left" vertical="center"/>
      <protection/>
    </xf>
    <xf numFmtId="0" fontId="40" fillId="0" borderId="36" xfId="52" applyFont="1" applyBorder="1">
      <alignment/>
      <protection/>
    </xf>
    <xf numFmtId="3" fontId="40" fillId="0" borderId="36" xfId="52" applyNumberFormat="1" applyFont="1" applyBorder="1">
      <alignment/>
      <protection/>
    </xf>
    <xf numFmtId="3" fontId="40" fillId="0" borderId="37" xfId="52" applyNumberFormat="1" applyFont="1" applyBorder="1">
      <alignment/>
      <protection/>
    </xf>
    <xf numFmtId="0" fontId="13" fillId="26" borderId="10" xfId="52" applyFont="1" applyFill="1" applyBorder="1" applyAlignment="1">
      <alignment horizontal="center" vertical="center" wrapText="1"/>
      <protection/>
    </xf>
    <xf numFmtId="0" fontId="13" fillId="26" borderId="13" xfId="52" applyFont="1" applyFill="1" applyBorder="1" applyAlignment="1">
      <alignment horizontal="center" vertical="center" wrapText="1"/>
      <protection/>
    </xf>
    <xf numFmtId="3" fontId="33" fillId="0" borderId="40" xfId="52" applyNumberFormat="1" applyFont="1" applyBorder="1">
      <alignment/>
      <protection/>
    </xf>
    <xf numFmtId="0" fontId="5" fillId="0" borderId="0" xfId="53" applyFont="1" applyAlignment="1">
      <alignment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3" fontId="38" fillId="0" borderId="10" xfId="53" applyNumberFormat="1" applyFont="1" applyFill="1" applyBorder="1" applyAlignment="1">
      <alignment horizontal="right" vertical="center"/>
      <protection/>
    </xf>
    <xf numFmtId="0" fontId="37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37" fillId="0" borderId="15" xfId="53" applyFont="1" applyFill="1" applyBorder="1" applyAlignment="1">
      <alignment horizontal="left" vertical="center" wrapText="1"/>
      <protection/>
    </xf>
    <xf numFmtId="3" fontId="38" fillId="0" borderId="15" xfId="53" applyNumberFormat="1" applyFont="1" applyFill="1" applyBorder="1" applyAlignment="1">
      <alignment horizontal="right" vertical="center"/>
      <protection/>
    </xf>
    <xf numFmtId="4" fontId="5" fillId="0" borderId="0" xfId="53" applyNumberFormat="1" applyFont="1" applyAlignment="1">
      <alignment vertical="center"/>
      <protection/>
    </xf>
    <xf numFmtId="0" fontId="33" fillId="0" borderId="43" xfId="53" applyFont="1" applyBorder="1" applyAlignment="1">
      <alignment vertical="center"/>
      <protection/>
    </xf>
    <xf numFmtId="0" fontId="33" fillId="0" borderId="44" xfId="53" applyFont="1" applyBorder="1" applyAlignment="1">
      <alignment vertical="center"/>
      <protection/>
    </xf>
    <xf numFmtId="0" fontId="7" fillId="0" borderId="44" xfId="53" applyFont="1" applyBorder="1" applyAlignment="1">
      <alignment vertical="center"/>
      <protection/>
    </xf>
    <xf numFmtId="0" fontId="7" fillId="0" borderId="55" xfId="53" applyFont="1" applyBorder="1" applyAlignment="1">
      <alignment vertical="center"/>
      <protection/>
    </xf>
    <xf numFmtId="0" fontId="7" fillId="0" borderId="56" xfId="53" applyFont="1" applyBorder="1" applyAlignment="1">
      <alignment vertical="center"/>
      <protection/>
    </xf>
    <xf numFmtId="0" fontId="7" fillId="0" borderId="56" xfId="53" applyFont="1" applyBorder="1" applyAlignment="1">
      <alignment horizontal="left" vertical="center" wrapText="1"/>
      <protection/>
    </xf>
    <xf numFmtId="4" fontId="11" fillId="0" borderId="57" xfId="53" applyNumberFormat="1" applyFont="1" applyBorder="1" applyAlignment="1">
      <alignment vertical="center"/>
      <protection/>
    </xf>
    <xf numFmtId="0" fontId="7" fillId="0" borderId="17" xfId="53" applyFont="1" applyBorder="1" applyAlignment="1">
      <alignment vertical="center"/>
      <protection/>
    </xf>
    <xf numFmtId="0" fontId="7" fillId="0" borderId="18" xfId="53" applyFont="1" applyBorder="1" applyAlignment="1">
      <alignment vertical="center"/>
      <protection/>
    </xf>
    <xf numFmtId="0" fontId="7" fillId="0" borderId="18" xfId="53" applyFont="1" applyBorder="1" applyAlignment="1">
      <alignment horizontal="left" vertical="center" wrapText="1"/>
      <protection/>
    </xf>
    <xf numFmtId="4" fontId="11" fillId="0" borderId="18" xfId="53" applyNumberFormat="1" applyFont="1" applyBorder="1" applyAlignment="1">
      <alignment vertical="center"/>
      <protection/>
    </xf>
    <xf numFmtId="0" fontId="33" fillId="0" borderId="58" xfId="53" applyFont="1" applyBorder="1" applyAlignment="1">
      <alignment horizontal="left" vertical="center" wrapText="1"/>
      <protection/>
    </xf>
    <xf numFmtId="0" fontId="5" fillId="0" borderId="59" xfId="53" applyFont="1" applyBorder="1" applyAlignment="1">
      <alignment vertical="center"/>
      <protection/>
    </xf>
    <xf numFmtId="0" fontId="5" fillId="0" borderId="46" xfId="53" applyFont="1" applyBorder="1" applyAlignment="1">
      <alignment vertical="center"/>
      <protection/>
    </xf>
    <xf numFmtId="0" fontId="5" fillId="0" borderId="46" xfId="53" applyFont="1" applyBorder="1" applyAlignment="1">
      <alignment horizontal="left" vertical="center" wrapText="1"/>
      <protection/>
    </xf>
    <xf numFmtId="4" fontId="38" fillId="0" borderId="47" xfId="53" applyNumberFormat="1" applyFont="1" applyBorder="1" applyAlignment="1">
      <alignment vertical="center"/>
      <protection/>
    </xf>
    <xf numFmtId="0" fontId="37" fillId="0" borderId="59" xfId="53" applyFont="1" applyBorder="1" applyAlignment="1">
      <alignment vertical="center"/>
      <protection/>
    </xf>
    <xf numFmtId="0" fontId="37" fillId="0" borderId="46" xfId="53" applyFont="1" applyBorder="1" applyAlignment="1">
      <alignment vertical="center"/>
      <protection/>
    </xf>
    <xf numFmtId="0" fontId="37" fillId="0" borderId="46" xfId="53" applyFont="1" applyBorder="1" applyAlignment="1">
      <alignment horizontal="left" vertical="center" wrapText="1"/>
      <protection/>
    </xf>
    <xf numFmtId="0" fontId="49" fillId="0" borderId="47" xfId="53" applyFont="1" applyBorder="1" applyAlignment="1">
      <alignment horizontal="left" vertical="center" wrapText="1"/>
      <protection/>
    </xf>
    <xf numFmtId="49" fontId="5" fillId="0" borderId="10" xfId="53" applyNumberFormat="1" applyFont="1" applyBorder="1" applyAlignment="1">
      <alignment vertical="center"/>
      <protection/>
    </xf>
    <xf numFmtId="0" fontId="51" fillId="0" borderId="10" xfId="0" applyFont="1" applyBorder="1" applyAlignment="1">
      <alignment horizontal="left" vertical="center" wrapText="1"/>
    </xf>
    <xf numFmtId="4" fontId="38" fillId="0" borderId="13" xfId="53" applyNumberFormat="1" applyFont="1" applyBorder="1" applyAlignment="1">
      <alignment vertical="center"/>
      <protection/>
    </xf>
    <xf numFmtId="0" fontId="37" fillId="0" borderId="60" xfId="53" applyFont="1" applyBorder="1" applyAlignment="1">
      <alignment vertical="center"/>
      <protection/>
    </xf>
    <xf numFmtId="0" fontId="37" fillId="0" borderId="61" xfId="53" applyFont="1" applyBorder="1" applyAlignment="1">
      <alignment vertical="center"/>
      <protection/>
    </xf>
    <xf numFmtId="49" fontId="49" fillId="0" borderId="10" xfId="53" applyNumberFormat="1" applyFont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center" wrapText="1"/>
    </xf>
    <xf numFmtId="4" fontId="50" fillId="0" borderId="10" xfId="53" applyNumberFormat="1" applyFont="1" applyBorder="1" applyAlignment="1">
      <alignment vertical="center"/>
      <protection/>
    </xf>
    <xf numFmtId="0" fontId="37" fillId="0" borderId="62" xfId="53" applyFont="1" applyBorder="1" applyAlignment="1">
      <alignment vertical="center"/>
      <protection/>
    </xf>
    <xf numFmtId="0" fontId="37" fillId="0" borderId="63" xfId="53" applyFont="1" applyBorder="1" applyAlignment="1">
      <alignment vertical="center"/>
      <protection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9" fillId="0" borderId="10" xfId="53" applyFont="1" applyBorder="1" applyAlignment="1">
      <alignment horizontal="left" vertical="center" wrapText="1"/>
      <protection/>
    </xf>
    <xf numFmtId="0" fontId="5" fillId="0" borderId="64" xfId="53" applyFont="1" applyBorder="1" applyAlignment="1">
      <alignment vertical="center"/>
      <protection/>
    </xf>
    <xf numFmtId="0" fontId="5" fillId="0" borderId="10" xfId="53" applyFont="1" applyBorder="1" applyAlignment="1">
      <alignment vertical="center"/>
      <protection/>
    </xf>
    <xf numFmtId="0" fontId="37" fillId="0" borderId="65" xfId="53" applyFont="1" applyBorder="1" applyAlignment="1">
      <alignment vertical="center"/>
      <protection/>
    </xf>
    <xf numFmtId="0" fontId="37" fillId="0" borderId="66" xfId="53" applyFont="1" applyBorder="1" applyAlignment="1">
      <alignment vertical="center"/>
      <protection/>
    </xf>
    <xf numFmtId="4" fontId="11" fillId="0" borderId="58" xfId="53" applyNumberFormat="1" applyFont="1" applyBorder="1" applyAlignment="1">
      <alignment vertical="center"/>
      <protection/>
    </xf>
    <xf numFmtId="4" fontId="38" fillId="0" borderId="46" xfId="53" applyNumberFormat="1" applyFont="1" applyBorder="1" applyAlignment="1">
      <alignment horizontal="left" vertical="center"/>
      <protection/>
    </xf>
    <xf numFmtId="4" fontId="38" fillId="0" borderId="47" xfId="53" applyNumberFormat="1" applyFont="1" applyBorder="1" applyAlignment="1">
      <alignment horizontal="left" vertical="center"/>
      <protection/>
    </xf>
    <xf numFmtId="0" fontId="5" fillId="0" borderId="60" xfId="53" applyFont="1" applyBorder="1" applyAlignment="1">
      <alignment vertical="center"/>
      <protection/>
    </xf>
    <xf numFmtId="0" fontId="5" fillId="0" borderId="61" xfId="53" applyFont="1" applyBorder="1" applyAlignment="1">
      <alignment vertical="center"/>
      <protection/>
    </xf>
    <xf numFmtId="0" fontId="5" fillId="0" borderId="15" xfId="53" applyFont="1" applyBorder="1" applyAlignment="1">
      <alignment vertical="center"/>
      <protection/>
    </xf>
    <xf numFmtId="4" fontId="38" fillId="0" borderId="10" xfId="53" applyNumberFormat="1" applyFont="1" applyBorder="1" applyAlignment="1">
      <alignment vertical="center"/>
      <protection/>
    </xf>
    <xf numFmtId="0" fontId="9" fillId="0" borderId="25" xfId="53" applyFont="1" applyBorder="1" applyAlignment="1">
      <alignment horizontal="left" vertical="center" wrapText="1"/>
      <protection/>
    </xf>
    <xf numFmtId="0" fontId="9" fillId="0" borderId="25" xfId="53" applyFont="1" applyBorder="1" applyAlignment="1">
      <alignment vertical="center" wrapText="1"/>
      <protection/>
    </xf>
    <xf numFmtId="0" fontId="9" fillId="0" borderId="16" xfId="53" applyFont="1" applyBorder="1" applyAlignment="1">
      <alignment vertical="center" wrapText="1"/>
      <protection/>
    </xf>
    <xf numFmtId="4" fontId="38" fillId="0" borderId="46" xfId="53" applyNumberFormat="1" applyFont="1" applyBorder="1" applyAlignment="1">
      <alignment vertical="center"/>
      <protection/>
    </xf>
    <xf numFmtId="0" fontId="48" fillId="0" borderId="47" xfId="53" applyFont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left" vertical="center" wrapText="1"/>
      <protection/>
    </xf>
    <xf numFmtId="0" fontId="5" fillId="0" borderId="14" xfId="53" applyFont="1" applyBorder="1" applyAlignment="1">
      <alignment vertical="center"/>
      <protection/>
    </xf>
    <xf numFmtId="4" fontId="38" fillId="0" borderId="16" xfId="53" applyNumberFormat="1" applyFont="1" applyBorder="1" applyAlignment="1">
      <alignment vertical="center"/>
      <protection/>
    </xf>
    <xf numFmtId="4" fontId="38" fillId="0" borderId="15" xfId="53" applyNumberFormat="1" applyFont="1" applyBorder="1" applyAlignment="1">
      <alignment vertical="center"/>
      <protection/>
    </xf>
    <xf numFmtId="0" fontId="9" fillId="0" borderId="16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48" fillId="0" borderId="16" xfId="53" applyFont="1" applyBorder="1" applyAlignment="1">
      <alignment horizontal="left" vertical="center" wrapText="1"/>
      <protection/>
    </xf>
    <xf numFmtId="0" fontId="7" fillId="0" borderId="58" xfId="53" applyFont="1" applyBorder="1" applyAlignment="1">
      <alignment vertical="center"/>
      <protection/>
    </xf>
    <xf numFmtId="4" fontId="38" fillId="0" borderId="0" xfId="53" applyNumberFormat="1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4" fontId="10" fillId="0" borderId="0" xfId="53" applyNumberFormat="1" applyFont="1" applyAlignment="1">
      <alignment vertical="center"/>
      <protection/>
    </xf>
    <xf numFmtId="4" fontId="11" fillId="0" borderId="67" xfId="53" applyNumberFormat="1" applyFont="1" applyBorder="1" applyAlignment="1">
      <alignment vertical="center"/>
      <protection/>
    </xf>
    <xf numFmtId="4" fontId="11" fillId="0" borderId="68" xfId="53" applyNumberFormat="1" applyFont="1" applyBorder="1" applyAlignment="1">
      <alignment vertical="center"/>
      <protection/>
    </xf>
    <xf numFmtId="4" fontId="38" fillId="0" borderId="69" xfId="53" applyNumberFormat="1" applyFont="1" applyBorder="1" applyAlignment="1">
      <alignment vertical="center"/>
      <protection/>
    </xf>
    <xf numFmtId="4" fontId="38" fillId="0" borderId="64" xfId="53" applyNumberFormat="1" applyFont="1" applyBorder="1" applyAlignment="1">
      <alignment vertical="center"/>
      <protection/>
    </xf>
    <xf numFmtId="4" fontId="38" fillId="0" borderId="43" xfId="53" applyNumberFormat="1" applyFont="1" applyBorder="1" applyAlignment="1">
      <alignment vertical="center"/>
      <protection/>
    </xf>
    <xf numFmtId="4" fontId="50" fillId="0" borderId="41" xfId="53" applyNumberFormat="1" applyFont="1" applyBorder="1" applyAlignment="1">
      <alignment horizontal="left" vertical="center"/>
      <protection/>
    </xf>
    <xf numFmtId="4" fontId="38" fillId="0" borderId="44" xfId="53" applyNumberFormat="1" applyFont="1" applyBorder="1" applyAlignment="1">
      <alignment vertical="center"/>
      <protection/>
    </xf>
    <xf numFmtId="0" fontId="7" fillId="0" borderId="67" xfId="53" applyFont="1" applyBorder="1" applyAlignment="1">
      <alignment vertical="center"/>
      <protection/>
    </xf>
    <xf numFmtId="0" fontId="49" fillId="0" borderId="15" xfId="53" applyFont="1" applyBorder="1" applyAlignment="1">
      <alignment horizontal="left" vertical="center" wrapText="1"/>
      <protection/>
    </xf>
    <xf numFmtId="4" fontId="50" fillId="0" borderId="15" xfId="53" applyNumberFormat="1" applyFont="1" applyBorder="1" applyAlignment="1">
      <alignment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67" xfId="53" applyFont="1" applyBorder="1" applyAlignment="1">
      <alignment horizontal="left" vertical="center" wrapText="1"/>
      <protection/>
    </xf>
    <xf numFmtId="4" fontId="11" fillId="0" borderId="40" xfId="53" applyNumberFormat="1" applyFont="1" applyBorder="1" applyAlignment="1">
      <alignment vertical="center"/>
      <protection/>
    </xf>
    <xf numFmtId="0" fontId="7" fillId="0" borderId="40" xfId="53" applyFont="1" applyBorder="1" applyAlignment="1">
      <alignment horizontal="left" vertical="center" wrapText="1"/>
      <protection/>
    </xf>
    <xf numFmtId="0" fontId="9" fillId="0" borderId="48" xfId="52" applyFont="1" applyBorder="1" applyAlignment="1">
      <alignment horizontal="left" vertical="center"/>
      <protection/>
    </xf>
    <xf numFmtId="0" fontId="9" fillId="0" borderId="48" xfId="52" applyFont="1" applyBorder="1" applyAlignment="1">
      <alignment/>
      <protection/>
    </xf>
    <xf numFmtId="0" fontId="9" fillId="0" borderId="33" xfId="52" applyFont="1" applyBorder="1" applyAlignment="1">
      <alignment horizontal="left" vertical="center"/>
      <protection/>
    </xf>
    <xf numFmtId="0" fontId="9" fillId="0" borderId="33" xfId="52" applyFont="1" applyBorder="1" applyAlignment="1">
      <alignment/>
      <protection/>
    </xf>
    <xf numFmtId="0" fontId="9" fillId="0" borderId="33" xfId="52" applyFont="1" applyBorder="1" applyAlignment="1">
      <alignment horizontal="left" vertical="center" wrapText="1"/>
      <protection/>
    </xf>
    <xf numFmtId="0" fontId="9" fillId="0" borderId="33" xfId="52" applyFont="1" applyBorder="1" applyAlignment="1">
      <alignment wrapText="1"/>
      <protection/>
    </xf>
    <xf numFmtId="0" fontId="9" fillId="0" borderId="33" xfId="52" applyFont="1" applyBorder="1" applyAlignment="1">
      <alignment horizontal="center" wrapText="1"/>
      <protection/>
    </xf>
    <xf numFmtId="3" fontId="39" fillId="0" borderId="70" xfId="52" applyNumberFormat="1" applyFont="1" applyBorder="1">
      <alignment/>
      <protection/>
    </xf>
    <xf numFmtId="3" fontId="39" fillId="0" borderId="70" xfId="52" applyNumberFormat="1" applyFont="1" applyBorder="1" applyAlignment="1">
      <alignment/>
      <protection/>
    </xf>
    <xf numFmtId="0" fontId="9" fillId="0" borderId="39" xfId="52" applyFont="1" applyBorder="1" applyAlignment="1">
      <alignment/>
      <protection/>
    </xf>
    <xf numFmtId="0" fontId="40" fillId="0" borderId="36" xfId="52" applyFont="1" applyBorder="1" applyAlignment="1">
      <alignment/>
      <protection/>
    </xf>
    <xf numFmtId="3" fontId="40" fillId="0" borderId="36" xfId="52" applyNumberFormat="1" applyFont="1" applyBorder="1" applyAlignment="1">
      <alignment/>
      <protection/>
    </xf>
    <xf numFmtId="3" fontId="40" fillId="0" borderId="37" xfId="52" applyNumberFormat="1" applyFont="1" applyBorder="1" applyAlignment="1">
      <alignment/>
      <protection/>
    </xf>
    <xf numFmtId="0" fontId="39" fillId="0" borderId="71" xfId="52" applyFont="1" applyBorder="1" applyAlignment="1">
      <alignment horizontal="left" vertical="center" wrapText="1"/>
      <protection/>
    </xf>
    <xf numFmtId="0" fontId="39" fillId="0" borderId="72" xfId="52" applyFont="1" applyBorder="1" applyAlignment="1">
      <alignment horizontal="left" vertical="center" wrapText="1"/>
      <protection/>
    </xf>
    <xf numFmtId="0" fontId="39" fillId="0" borderId="72" xfId="52" applyFont="1" applyBorder="1" applyAlignment="1">
      <alignment horizontal="left" vertical="center"/>
      <protection/>
    </xf>
    <xf numFmtId="0" fontId="40" fillId="0" borderId="73" xfId="52" applyFont="1" applyBorder="1" applyAlignment="1">
      <alignment horizontal="left" vertical="center"/>
      <protection/>
    </xf>
    <xf numFmtId="0" fontId="40" fillId="0" borderId="24" xfId="52" applyFont="1" applyBorder="1">
      <alignment/>
      <protection/>
    </xf>
    <xf numFmtId="0" fontId="39" fillId="0" borderId="24" xfId="52" applyFont="1" applyBorder="1">
      <alignment/>
      <protection/>
    </xf>
    <xf numFmtId="0" fontId="39" fillId="0" borderId="39" xfId="52" applyFont="1" applyBorder="1">
      <alignment/>
      <protection/>
    </xf>
    <xf numFmtId="4" fontId="11" fillId="24" borderId="67" xfId="53" applyNumberFormat="1" applyFont="1" applyFill="1" applyBorder="1" applyAlignment="1">
      <alignment vertical="center"/>
      <protection/>
    </xf>
    <xf numFmtId="4" fontId="11" fillId="24" borderId="40" xfId="53" applyNumberFormat="1" applyFont="1" applyFill="1" applyBorder="1" applyAlignment="1">
      <alignment vertical="center"/>
      <protection/>
    </xf>
    <xf numFmtId="4" fontId="11" fillId="24" borderId="68" xfId="53" applyNumberFormat="1" applyFont="1" applyFill="1" applyBorder="1" applyAlignment="1">
      <alignment vertical="center"/>
      <protection/>
    </xf>
    <xf numFmtId="4" fontId="38" fillId="24" borderId="42" xfId="53" applyNumberFormat="1" applyFont="1" applyFill="1" applyBorder="1" applyAlignment="1">
      <alignment vertical="center"/>
      <protection/>
    </xf>
    <xf numFmtId="4" fontId="38" fillId="24" borderId="13" xfId="53" applyNumberFormat="1" applyFont="1" applyFill="1" applyBorder="1" applyAlignment="1">
      <alignment vertical="center"/>
      <protection/>
    </xf>
    <xf numFmtId="4" fontId="38" fillId="24" borderId="45" xfId="53" applyNumberFormat="1" applyFont="1" applyFill="1" applyBorder="1" applyAlignment="1">
      <alignment vertical="center"/>
      <protection/>
    </xf>
    <xf numFmtId="4" fontId="11" fillId="24" borderId="18" xfId="53" applyNumberFormat="1" applyFont="1" applyFill="1" applyBorder="1" applyAlignment="1">
      <alignment vertical="center"/>
      <protection/>
    </xf>
    <xf numFmtId="4" fontId="50" fillId="24" borderId="46" xfId="53" applyNumberFormat="1" applyFont="1" applyFill="1" applyBorder="1" applyAlignment="1">
      <alignment horizontal="left" vertical="center"/>
      <protection/>
    </xf>
    <xf numFmtId="4" fontId="50" fillId="24" borderId="74" xfId="53" applyNumberFormat="1" applyFont="1" applyFill="1" applyBorder="1" applyAlignment="1">
      <alignment vertical="center"/>
      <protection/>
    </xf>
    <xf numFmtId="4" fontId="11" fillId="24" borderId="75" xfId="53" applyNumberFormat="1" applyFont="1" applyFill="1" applyBorder="1" applyAlignment="1">
      <alignment vertical="center"/>
      <protection/>
    </xf>
    <xf numFmtId="4" fontId="38" fillId="24" borderId="76" xfId="53" applyNumberFormat="1" applyFont="1" applyFill="1" applyBorder="1" applyAlignment="1">
      <alignment horizontal="left" vertical="center"/>
      <protection/>
    </xf>
    <xf numFmtId="4" fontId="38" fillId="24" borderId="77" xfId="53" applyNumberFormat="1" applyFont="1" applyFill="1" applyBorder="1" applyAlignment="1">
      <alignment horizontal="left" vertical="center"/>
      <protection/>
    </xf>
    <xf numFmtId="4" fontId="38" fillId="24" borderId="74" xfId="53" applyNumberFormat="1" applyFont="1" applyFill="1" applyBorder="1" applyAlignment="1">
      <alignment vertical="center"/>
      <protection/>
    </xf>
    <xf numFmtId="4" fontId="38" fillId="24" borderId="76" xfId="53" applyNumberFormat="1" applyFont="1" applyFill="1" applyBorder="1" applyAlignment="1">
      <alignment vertical="center"/>
      <protection/>
    </xf>
    <xf numFmtId="0" fontId="7" fillId="0" borderId="78" xfId="53" applyFont="1" applyBorder="1" applyAlignment="1">
      <alignment horizontal="center" vertical="center"/>
      <protection/>
    </xf>
    <xf numFmtId="4" fontId="11" fillId="24" borderId="79" xfId="53" applyNumberFormat="1" applyFont="1" applyFill="1" applyBorder="1" applyAlignment="1">
      <alignment vertical="center"/>
      <protection/>
    </xf>
    <xf numFmtId="0" fontId="39" fillId="0" borderId="24" xfId="52" applyFont="1" applyFill="1" applyBorder="1" applyAlignment="1">
      <alignment horizontal="left" vertical="center" wrapText="1"/>
      <protection/>
    </xf>
    <xf numFmtId="0" fontId="39" fillId="0" borderId="24" xfId="52" applyFont="1" applyFill="1" applyBorder="1" applyAlignment="1">
      <alignment/>
      <protection/>
    </xf>
    <xf numFmtId="3" fontId="39" fillId="0" borderId="24" xfId="52" applyNumberFormat="1" applyFont="1" applyFill="1" applyBorder="1">
      <alignment/>
      <protection/>
    </xf>
    <xf numFmtId="0" fontId="39" fillId="0" borderId="39" xfId="52" applyFont="1" applyFill="1" applyBorder="1" applyAlignment="1">
      <alignment/>
      <protection/>
    </xf>
    <xf numFmtId="0" fontId="40" fillId="0" borderId="0" xfId="52" applyFont="1" applyFill="1">
      <alignment/>
      <protection/>
    </xf>
    <xf numFmtId="0" fontId="39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39" fillId="0" borderId="11" xfId="52" applyFont="1" applyFill="1" applyBorder="1" applyAlignment="1">
      <alignment horizontal="left" vertical="center" wrapText="1"/>
      <protection/>
    </xf>
    <xf numFmtId="0" fontId="39" fillId="0" borderId="11" xfId="52" applyFont="1" applyFill="1" applyBorder="1" applyAlignment="1">
      <alignment/>
      <protection/>
    </xf>
    <xf numFmtId="3" fontId="39" fillId="0" borderId="11" xfId="52" applyNumberFormat="1" applyFont="1" applyFill="1" applyBorder="1">
      <alignment/>
      <protection/>
    </xf>
    <xf numFmtId="0" fontId="39" fillId="0" borderId="19" xfId="52" applyFont="1" applyFill="1" applyBorder="1" applyAlignment="1">
      <alignment/>
      <protection/>
    </xf>
    <xf numFmtId="0" fontId="39" fillId="0" borderId="11" xfId="52" applyFont="1" applyFill="1" applyBorder="1" applyAlignment="1">
      <alignment horizontal="center"/>
      <protection/>
    </xf>
    <xf numFmtId="0" fontId="39" fillId="0" borderId="11" xfId="52" applyFont="1" applyFill="1" applyBorder="1" applyAlignment="1">
      <alignment horizontal="left" vertical="center"/>
      <protection/>
    </xf>
    <xf numFmtId="0" fontId="39" fillId="0" borderId="11" xfId="52" applyFont="1" applyFill="1" applyBorder="1">
      <alignment/>
      <protection/>
    </xf>
    <xf numFmtId="3" fontId="39" fillId="0" borderId="19" xfId="52" applyNumberFormat="1" applyFont="1" applyFill="1" applyBorder="1">
      <alignment/>
      <protection/>
    </xf>
    <xf numFmtId="0" fontId="40" fillId="0" borderId="20" xfId="52" applyFont="1" applyFill="1" applyBorder="1" applyAlignment="1">
      <alignment horizontal="left" vertical="center"/>
      <protection/>
    </xf>
    <xf numFmtId="0" fontId="40" fillId="0" borderId="20" xfId="52" applyFont="1" applyFill="1" applyBorder="1" applyAlignment="1">
      <alignment/>
      <protection/>
    </xf>
    <xf numFmtId="3" fontId="40" fillId="0" borderId="20" xfId="52" applyNumberFormat="1" applyFont="1" applyFill="1" applyBorder="1">
      <alignment/>
      <protection/>
    </xf>
    <xf numFmtId="3" fontId="40" fillId="0" borderId="20" xfId="52" applyNumberFormat="1" applyFont="1" applyFill="1" applyBorder="1" applyAlignment="1">
      <alignment/>
      <protection/>
    </xf>
    <xf numFmtId="3" fontId="40" fillId="0" borderId="21" xfId="52" applyNumberFormat="1" applyFont="1" applyFill="1" applyBorder="1" applyAlignment="1">
      <alignment/>
      <protection/>
    </xf>
    <xf numFmtId="0" fontId="39" fillId="0" borderId="36" xfId="52" applyFont="1" applyFill="1" applyBorder="1" applyAlignment="1">
      <alignment horizontal="left" vertical="center"/>
      <protection/>
    </xf>
    <xf numFmtId="0" fontId="39" fillId="0" borderId="36" xfId="52" applyFont="1" applyFill="1" applyBorder="1" applyAlignment="1">
      <alignment/>
      <protection/>
    </xf>
    <xf numFmtId="3" fontId="39" fillId="0" borderId="36" xfId="52" applyNumberFormat="1" applyFont="1" applyFill="1" applyBorder="1">
      <alignment/>
      <protection/>
    </xf>
    <xf numFmtId="3" fontId="39" fillId="0" borderId="36" xfId="52" applyNumberFormat="1" applyFont="1" applyFill="1" applyBorder="1" applyAlignment="1">
      <alignment/>
      <protection/>
    </xf>
    <xf numFmtId="3" fontId="39" fillId="0" borderId="37" xfId="52" applyNumberFormat="1" applyFont="1" applyFill="1" applyBorder="1" applyAlignment="1">
      <alignment/>
      <protection/>
    </xf>
    <xf numFmtId="3" fontId="9" fillId="0" borderId="24" xfId="52" applyNumberFormat="1" applyFont="1" applyFill="1" applyBorder="1">
      <alignment/>
      <protection/>
    </xf>
    <xf numFmtId="3" fontId="9" fillId="0" borderId="24" xfId="52" applyNumberFormat="1" applyFont="1" applyFill="1" applyBorder="1" applyAlignment="1">
      <alignment/>
      <protection/>
    </xf>
    <xf numFmtId="3" fontId="9" fillId="0" borderId="39" xfId="52" applyNumberFormat="1" applyFont="1" applyFill="1" applyBorder="1" applyAlignment="1">
      <alignment/>
      <protection/>
    </xf>
    <xf numFmtId="0" fontId="41" fillId="0" borderId="0" xfId="52" applyFont="1" applyFill="1">
      <alignment/>
      <protection/>
    </xf>
    <xf numFmtId="0" fontId="39" fillId="0" borderId="80" xfId="52" applyFont="1" applyFill="1" applyBorder="1" applyAlignment="1">
      <alignment horizontal="left" vertical="center"/>
      <protection/>
    </xf>
    <xf numFmtId="0" fontId="39" fillId="0" borderId="80" xfId="52" applyFont="1" applyFill="1" applyBorder="1" applyAlignment="1">
      <alignment/>
      <protection/>
    </xf>
    <xf numFmtId="3" fontId="39" fillId="0" borderId="80" xfId="52" applyNumberFormat="1" applyFont="1" applyFill="1" applyBorder="1">
      <alignment/>
      <protection/>
    </xf>
    <xf numFmtId="3" fontId="39" fillId="0" borderId="80" xfId="52" applyNumberFormat="1" applyFont="1" applyFill="1" applyBorder="1" applyAlignment="1">
      <alignment/>
      <protection/>
    </xf>
    <xf numFmtId="3" fontId="39" fillId="0" borderId="81" xfId="52" applyNumberFormat="1" applyFont="1" applyFill="1" applyBorder="1" applyAlignment="1">
      <alignment/>
      <protection/>
    </xf>
    <xf numFmtId="0" fontId="39" fillId="0" borderId="22" xfId="52" applyFont="1" applyFill="1" applyBorder="1" applyAlignment="1">
      <alignment horizontal="left" vertical="center"/>
      <protection/>
    </xf>
    <xf numFmtId="0" fontId="39" fillId="0" borderId="22" xfId="52" applyFont="1" applyFill="1" applyBorder="1" applyAlignment="1">
      <alignment/>
      <protection/>
    </xf>
    <xf numFmtId="3" fontId="39" fillId="0" borderId="22" xfId="52" applyNumberFormat="1" applyFont="1" applyFill="1" applyBorder="1">
      <alignment/>
      <protection/>
    </xf>
    <xf numFmtId="3" fontId="39" fillId="0" borderId="22" xfId="52" applyNumberFormat="1" applyFont="1" applyFill="1" applyBorder="1" applyAlignment="1">
      <alignment/>
      <protection/>
    </xf>
    <xf numFmtId="3" fontId="39" fillId="0" borderId="23" xfId="52" applyNumberFormat="1" applyFont="1" applyFill="1" applyBorder="1" applyAlignment="1">
      <alignment/>
      <protection/>
    </xf>
    <xf numFmtId="4" fontId="39" fillId="0" borderId="82" xfId="52" applyNumberFormat="1" applyFont="1" applyFill="1" applyBorder="1" applyAlignment="1">
      <alignment/>
      <protection/>
    </xf>
    <xf numFmtId="0" fontId="9" fillId="0" borderId="11" xfId="52" applyFont="1" applyFill="1" applyBorder="1" applyAlignment="1">
      <alignment horizontal="center" wrapText="1"/>
      <protection/>
    </xf>
    <xf numFmtId="4" fontId="39" fillId="0" borderId="11" xfId="52" applyNumberFormat="1" applyFont="1" applyFill="1" applyBorder="1">
      <alignment/>
      <protection/>
    </xf>
    <xf numFmtId="4" fontId="39" fillId="0" borderId="19" xfId="52" applyNumberFormat="1" applyFont="1" applyFill="1" applyBorder="1">
      <alignment/>
      <protection/>
    </xf>
    <xf numFmtId="0" fontId="40" fillId="0" borderId="11" xfId="52" applyFont="1" applyFill="1" applyBorder="1" applyAlignment="1">
      <alignment horizontal="left" vertical="center"/>
      <protection/>
    </xf>
    <xf numFmtId="3" fontId="40" fillId="0" borderId="11" xfId="52" applyNumberFormat="1" applyFont="1" applyFill="1" applyBorder="1">
      <alignment/>
      <protection/>
    </xf>
    <xf numFmtId="3" fontId="40" fillId="0" borderId="19" xfId="52" applyNumberFormat="1" applyFont="1" applyFill="1" applyBorder="1">
      <alignment/>
      <protection/>
    </xf>
    <xf numFmtId="0" fontId="39" fillId="0" borderId="22" xfId="52" applyFont="1" applyFill="1" applyBorder="1" applyAlignment="1">
      <alignment horizontal="left" vertical="center" wrapText="1"/>
      <protection/>
    </xf>
    <xf numFmtId="0" fontId="9" fillId="0" borderId="80" xfId="52" applyFont="1" applyFill="1" applyBorder="1" applyAlignment="1">
      <alignment/>
      <protection/>
    </xf>
    <xf numFmtId="3" fontId="40" fillId="0" borderId="30" xfId="52" applyNumberFormat="1" applyFont="1" applyFill="1" applyBorder="1">
      <alignment/>
      <protection/>
    </xf>
    <xf numFmtId="3" fontId="40" fillId="0" borderId="30" xfId="52" applyNumberFormat="1" applyFont="1" applyFill="1" applyBorder="1" applyAlignment="1">
      <alignment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right" vertical="center"/>
      <protection/>
    </xf>
    <xf numFmtId="0" fontId="8" fillId="0" borderId="14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5" fillId="0" borderId="69" xfId="53" applyFont="1" applyFill="1" applyBorder="1" applyAlignment="1">
      <alignment horizontal="center" vertical="center"/>
      <protection/>
    </xf>
    <xf numFmtId="0" fontId="5" fillId="0" borderId="41" xfId="53" applyFont="1" applyFill="1" applyBorder="1" applyAlignment="1">
      <alignment horizontal="center" vertical="center"/>
      <protection/>
    </xf>
    <xf numFmtId="0" fontId="37" fillId="0" borderId="41" xfId="53" applyFont="1" applyFill="1" applyBorder="1" applyAlignment="1">
      <alignment horizontal="left" vertical="center" wrapText="1"/>
      <protection/>
    </xf>
    <xf numFmtId="3" fontId="38" fillId="0" borderId="41" xfId="53" applyNumberFormat="1" applyFont="1" applyFill="1" applyBorder="1" applyAlignment="1">
      <alignment vertical="center"/>
      <protection/>
    </xf>
    <xf numFmtId="3" fontId="11" fillId="0" borderId="41" xfId="53" applyNumberFormat="1" applyFont="1" applyFill="1" applyBorder="1" applyAlignment="1">
      <alignment horizontal="right" vertical="center"/>
      <protection/>
    </xf>
    <xf numFmtId="3" fontId="38" fillId="0" borderId="41" xfId="53" applyNumberFormat="1" applyFont="1" applyFill="1" applyBorder="1" applyAlignment="1">
      <alignment horizontal="right" vertical="center"/>
      <protection/>
    </xf>
    <xf numFmtId="0" fontId="5" fillId="0" borderId="42" xfId="53" applyFont="1" applyFill="1" applyBorder="1" applyAlignment="1">
      <alignment vertical="center" wrapText="1"/>
      <protection/>
    </xf>
    <xf numFmtId="0" fontId="5" fillId="0" borderId="64" xfId="53" applyFont="1" applyFill="1" applyBorder="1" applyAlignment="1">
      <alignment horizontal="center" vertical="center"/>
      <protection/>
    </xf>
    <xf numFmtId="4" fontId="38" fillId="0" borderId="10" xfId="53" applyNumberFormat="1" applyFont="1" applyFill="1" applyBorder="1" applyAlignment="1">
      <alignment horizontal="left" vertical="center" wrapText="1"/>
      <protection/>
    </xf>
    <xf numFmtId="3" fontId="38" fillId="0" borderId="10" xfId="53" applyNumberFormat="1" applyFont="1" applyFill="1" applyBorder="1" applyAlignment="1">
      <alignment vertical="center"/>
      <protection/>
    </xf>
    <xf numFmtId="3" fontId="11" fillId="0" borderId="10" xfId="53" applyNumberFormat="1" applyFont="1" applyFill="1" applyBorder="1" applyAlignment="1">
      <alignment horizontal="right" vertical="center"/>
      <protection/>
    </xf>
    <xf numFmtId="0" fontId="5" fillId="0" borderId="13" xfId="53" applyFont="1" applyFill="1" applyBorder="1" applyAlignment="1">
      <alignment vertical="center" wrapText="1"/>
      <protection/>
    </xf>
    <xf numFmtId="4" fontId="37" fillId="0" borderId="10" xfId="53" applyNumberFormat="1" applyFont="1" applyFill="1" applyBorder="1" applyAlignment="1">
      <alignment horizontal="left" vertical="center" wrapText="1"/>
      <protection/>
    </xf>
    <xf numFmtId="3" fontId="50" fillId="0" borderId="10" xfId="53" applyNumberFormat="1" applyFont="1" applyFill="1" applyBorder="1" applyAlignment="1">
      <alignment vertical="center"/>
      <protection/>
    </xf>
    <xf numFmtId="3" fontId="11" fillId="0" borderId="15" xfId="53" applyNumberFormat="1" applyFont="1" applyFill="1" applyBorder="1" applyAlignment="1">
      <alignment horizontal="right" vertical="center"/>
      <protection/>
    </xf>
    <xf numFmtId="0" fontId="5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3" fontId="47" fillId="0" borderId="10" xfId="53" applyNumberFormat="1" applyFont="1" applyFill="1" applyBorder="1" applyAlignment="1">
      <alignment horizontal="right" vertical="center"/>
      <protection/>
    </xf>
    <xf numFmtId="3" fontId="50" fillId="0" borderId="10" xfId="53" applyNumberFormat="1" applyFont="1" applyFill="1" applyBorder="1" applyAlignment="1">
      <alignment horizontal="right" vertical="center"/>
      <protection/>
    </xf>
    <xf numFmtId="3" fontId="38" fillId="0" borderId="15" xfId="53" applyNumberFormat="1" applyFont="1" applyFill="1" applyBorder="1" applyAlignment="1">
      <alignment vertical="center"/>
      <protection/>
    </xf>
    <xf numFmtId="0" fontId="37" fillId="0" borderId="15" xfId="0" applyFont="1" applyFill="1" applyBorder="1" applyAlignment="1">
      <alignment horizontal="left" vertical="center" wrapText="1"/>
    </xf>
    <xf numFmtId="3" fontId="11" fillId="0" borderId="18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horizontal="left" vertical="center" wrapText="1"/>
      <protection/>
    </xf>
    <xf numFmtId="0" fontId="10" fillId="0" borderId="0" xfId="53" applyFont="1" applyFill="1" applyAlignment="1">
      <alignment vertical="center"/>
      <protection/>
    </xf>
    <xf numFmtId="4" fontId="7" fillId="0" borderId="0" xfId="53" applyNumberFormat="1" applyFont="1" applyFill="1" applyAlignment="1">
      <alignment vertical="center"/>
      <protection/>
    </xf>
    <xf numFmtId="0" fontId="5" fillId="0" borderId="0" xfId="53" applyFont="1" applyFill="1" applyAlignment="1">
      <alignment horizontal="right" vertical="center"/>
      <protection/>
    </xf>
    <xf numFmtId="0" fontId="50" fillId="0" borderId="0" xfId="0" applyFont="1" applyFill="1" applyAlignment="1">
      <alignment/>
    </xf>
    <xf numFmtId="4" fontId="5" fillId="0" borderId="0" xfId="53" applyNumberFormat="1" applyFont="1" applyFill="1" applyAlignment="1">
      <alignment vertical="center"/>
      <protection/>
    </xf>
    <xf numFmtId="4" fontId="5" fillId="0" borderId="0" xfId="53" applyNumberFormat="1" applyFont="1" applyFill="1" applyAlignment="1">
      <alignment horizontal="center" vertical="center"/>
      <protection/>
    </xf>
    <xf numFmtId="4" fontId="7" fillId="0" borderId="0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0" xfId="54" applyFont="1" applyFill="1">
      <alignment/>
      <protection/>
    </xf>
    <xf numFmtId="0" fontId="5" fillId="0" borderId="0" xfId="54" applyFont="1" applyFill="1" applyAlignment="1" quotePrefix="1">
      <alignment horizontal="left" vertical="center" wrapText="1"/>
      <protection/>
    </xf>
    <xf numFmtId="0" fontId="38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vertical="center" wrapText="1"/>
    </xf>
    <xf numFmtId="49" fontId="5" fillId="0" borderId="0" xfId="53" applyNumberFormat="1" applyFont="1" applyFill="1" applyAlignment="1">
      <alignment horizontal="right" vertical="center" wrapText="1"/>
      <protection/>
    </xf>
    <xf numFmtId="3" fontId="13" fillId="0" borderId="0" xfId="52" applyNumberFormat="1" applyFont="1" applyBorder="1">
      <alignment/>
      <protection/>
    </xf>
    <xf numFmtId="0" fontId="39" fillId="0" borderId="31" xfId="52" applyFont="1" applyBorder="1" applyAlignment="1">
      <alignment horizontal="left" vertical="center"/>
      <protection/>
    </xf>
    <xf numFmtId="3" fontId="39" fillId="0" borderId="31" xfId="52" applyNumberFormat="1" applyFont="1" applyBorder="1">
      <alignment/>
      <protection/>
    </xf>
    <xf numFmtId="3" fontId="39" fillId="0" borderId="54" xfId="52" applyNumberFormat="1" applyFont="1" applyBorder="1">
      <alignment/>
      <protection/>
    </xf>
    <xf numFmtId="3" fontId="40" fillId="0" borderId="20" xfId="52" applyNumberFormat="1" applyFont="1" applyBorder="1" applyAlignment="1">
      <alignment horizontal="center"/>
      <protection/>
    </xf>
    <xf numFmtId="3" fontId="39" fillId="0" borderId="82" xfId="52" applyNumberFormat="1" applyFont="1" applyBorder="1" applyAlignment="1">
      <alignment/>
      <protection/>
    </xf>
    <xf numFmtId="9" fontId="39" fillId="0" borderId="11" xfId="52" applyNumberFormat="1" applyFont="1" applyFill="1" applyBorder="1">
      <alignment/>
      <protection/>
    </xf>
    <xf numFmtId="0" fontId="40" fillId="0" borderId="11" xfId="52" applyFont="1" applyBorder="1" applyAlignment="1">
      <alignment horizontal="left" vertical="center"/>
      <protection/>
    </xf>
    <xf numFmtId="0" fontId="40" fillId="0" borderId="11" xfId="52" applyFont="1" applyBorder="1">
      <alignment/>
      <protection/>
    </xf>
    <xf numFmtId="3" fontId="40" fillId="0" borderId="19" xfId="52" applyNumberFormat="1" applyFont="1" applyBorder="1">
      <alignment/>
      <protection/>
    </xf>
    <xf numFmtId="3" fontId="39" fillId="0" borderId="72" xfId="52" applyNumberFormat="1" applyFont="1" applyBorder="1">
      <alignment/>
      <protection/>
    </xf>
    <xf numFmtId="49" fontId="5" fillId="0" borderId="0" xfId="53" applyNumberFormat="1" applyFont="1" applyFill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left" vertical="center" wrapText="1"/>
      <protection/>
    </xf>
    <xf numFmtId="0" fontId="37" fillId="0" borderId="11" xfId="52" applyFont="1" applyFill="1" applyBorder="1" applyAlignment="1">
      <alignment horizontal="left" vertical="center" wrapText="1"/>
      <protection/>
    </xf>
    <xf numFmtId="3" fontId="5" fillId="0" borderId="0" xfId="53" applyNumberFormat="1" applyFont="1" applyFill="1" applyAlignment="1">
      <alignment vertical="center"/>
      <protection/>
    </xf>
    <xf numFmtId="3" fontId="38" fillId="0" borderId="44" xfId="53" applyNumberFormat="1" applyFont="1" applyFill="1" applyBorder="1" applyAlignment="1">
      <alignment vertical="center"/>
      <protection/>
    </xf>
    <xf numFmtId="3" fontId="46" fillId="0" borderId="11" xfId="52" applyNumberFormat="1" applyFont="1" applyBorder="1">
      <alignment/>
      <protection/>
    </xf>
    <xf numFmtId="0" fontId="41" fillId="0" borderId="11" xfId="52" applyFont="1" applyBorder="1" applyAlignment="1">
      <alignment/>
      <protection/>
    </xf>
    <xf numFmtId="4" fontId="39" fillId="0" borderId="20" xfId="52" applyNumberFormat="1" applyFont="1" applyBorder="1">
      <alignment/>
      <protection/>
    </xf>
    <xf numFmtId="3" fontId="46" fillId="0" borderId="20" xfId="52" applyNumberFormat="1" applyFont="1" applyBorder="1">
      <alignment/>
      <protection/>
    </xf>
    <xf numFmtId="0" fontId="41" fillId="0" borderId="22" xfId="52" applyFont="1" applyBorder="1" applyAlignment="1">
      <alignment/>
      <protection/>
    </xf>
    <xf numFmtId="3" fontId="41" fillId="0" borderId="31" xfId="52" applyNumberFormat="1" applyFont="1" applyBorder="1">
      <alignment/>
      <protection/>
    </xf>
    <xf numFmtId="3" fontId="13" fillId="0" borderId="83" xfId="52" applyNumberFormat="1" applyFont="1" applyBorder="1">
      <alignment/>
      <protection/>
    </xf>
    <xf numFmtId="3" fontId="40" fillId="0" borderId="83" xfId="52" applyNumberFormat="1" applyFont="1" applyBorder="1" applyAlignment="1">
      <alignment horizontal="center" vertical="center"/>
      <protection/>
    </xf>
    <xf numFmtId="3" fontId="33" fillId="24" borderId="83" xfId="52" applyNumberFormat="1" applyFont="1" applyFill="1" applyBorder="1" applyAlignment="1">
      <alignment vertical="center"/>
      <protection/>
    </xf>
    <xf numFmtId="3" fontId="13" fillId="0" borderId="84" xfId="52" applyNumberFormat="1" applyFont="1" applyBorder="1">
      <alignment/>
      <protection/>
    </xf>
    <xf numFmtId="3" fontId="33" fillId="0" borderId="84" xfId="52" applyNumberFormat="1" applyFont="1" applyBorder="1">
      <alignment/>
      <protection/>
    </xf>
    <xf numFmtId="3" fontId="13" fillId="0" borderId="58" xfId="52" applyNumberFormat="1" applyFont="1" applyBorder="1">
      <alignment/>
      <protection/>
    </xf>
    <xf numFmtId="3" fontId="40" fillId="0" borderId="58" xfId="52" applyNumberFormat="1" applyFont="1" applyBorder="1" applyAlignment="1">
      <alignment horizontal="center" vertical="center"/>
      <protection/>
    </xf>
    <xf numFmtId="3" fontId="39" fillId="0" borderId="85" xfId="52" applyNumberFormat="1" applyFont="1" applyBorder="1" applyAlignment="1">
      <alignment/>
      <protection/>
    </xf>
    <xf numFmtId="3" fontId="39" fillId="0" borderId="86" xfId="52" applyNumberFormat="1" applyFont="1" applyBorder="1" applyAlignment="1">
      <alignment/>
      <protection/>
    </xf>
    <xf numFmtId="3" fontId="39" fillId="0" borderId="86" xfId="52" applyNumberFormat="1" applyFont="1" applyBorder="1">
      <alignment/>
      <protection/>
    </xf>
    <xf numFmtId="3" fontId="40" fillId="0" borderId="87" xfId="52" applyNumberFormat="1" applyFont="1" applyFill="1" applyBorder="1" applyAlignment="1">
      <alignment/>
      <protection/>
    </xf>
    <xf numFmtId="3" fontId="33" fillId="24" borderId="58" xfId="52" applyNumberFormat="1" applyFont="1" applyFill="1" applyBorder="1" applyAlignment="1">
      <alignment vertical="center"/>
      <protection/>
    </xf>
    <xf numFmtId="0" fontId="33" fillId="25" borderId="62" xfId="52" applyFont="1" applyFill="1" applyBorder="1" applyAlignment="1">
      <alignment horizontal="center" vertical="center"/>
      <protection/>
    </xf>
    <xf numFmtId="3" fontId="33" fillId="25" borderId="88" xfId="52" applyNumberFormat="1" applyFont="1" applyFill="1" applyBorder="1" applyAlignment="1">
      <alignment vertical="center"/>
      <protection/>
    </xf>
    <xf numFmtId="0" fontId="39" fillId="0" borderId="62" xfId="52" applyFont="1" applyBorder="1" applyAlignment="1">
      <alignment horizontal="center" vertical="center"/>
      <protection/>
    </xf>
    <xf numFmtId="3" fontId="9" fillId="0" borderId="88" xfId="52" applyNumberFormat="1" applyFont="1" applyBorder="1" applyAlignment="1">
      <alignment/>
      <protection/>
    </xf>
    <xf numFmtId="0" fontId="9" fillId="0" borderId="62" xfId="52" applyFont="1" applyBorder="1">
      <alignment/>
      <protection/>
    </xf>
    <xf numFmtId="0" fontId="41" fillId="0" borderId="0" xfId="52" applyFont="1" applyBorder="1">
      <alignment/>
      <protection/>
    </xf>
    <xf numFmtId="3" fontId="41" fillId="0" borderId="0" xfId="52" applyNumberFormat="1" applyFont="1" applyBorder="1">
      <alignment/>
      <protection/>
    </xf>
    <xf numFmtId="4" fontId="41" fillId="0" borderId="0" xfId="52" applyNumberFormat="1" applyFont="1" applyBorder="1">
      <alignment/>
      <protection/>
    </xf>
    <xf numFmtId="0" fontId="9" fillId="0" borderId="0" xfId="52" applyFont="1" applyBorder="1">
      <alignment/>
      <protection/>
    </xf>
    <xf numFmtId="0" fontId="14" fillId="0" borderId="62" xfId="52" applyFont="1" applyBorder="1" applyAlignment="1">
      <alignment/>
      <protection/>
    </xf>
    <xf numFmtId="0" fontId="43" fillId="0" borderId="0" xfId="52" applyFont="1" applyBorder="1" applyAlignment="1">
      <alignment/>
      <protection/>
    </xf>
    <xf numFmtId="4" fontId="43" fillId="0" borderId="0" xfId="52" applyNumberFormat="1" applyFont="1" applyBorder="1" applyAlignment="1">
      <alignment/>
      <protection/>
    </xf>
    <xf numFmtId="0" fontId="14" fillId="0" borderId="0" xfId="52" applyFont="1" applyBorder="1" applyAlignment="1">
      <alignment/>
      <protection/>
    </xf>
    <xf numFmtId="0" fontId="14" fillId="0" borderId="62" xfId="52" applyFont="1" applyBorder="1">
      <alignment/>
      <protection/>
    </xf>
    <xf numFmtId="0" fontId="43" fillId="0" borderId="0" xfId="52" applyFont="1" applyBorder="1">
      <alignment/>
      <protection/>
    </xf>
    <xf numFmtId="3" fontId="43" fillId="0" borderId="0" xfId="52" applyNumberFormat="1" applyFont="1" applyBorder="1">
      <alignment/>
      <protection/>
    </xf>
    <xf numFmtId="4" fontId="43" fillId="0" borderId="0" xfId="52" applyNumberFormat="1" applyFont="1" applyBorder="1">
      <alignment/>
      <protection/>
    </xf>
    <xf numFmtId="0" fontId="14" fillId="0" borderId="0" xfId="52" applyFont="1" applyBorder="1">
      <alignment/>
      <protection/>
    </xf>
    <xf numFmtId="0" fontId="45" fillId="0" borderId="0" xfId="52" applyFont="1" applyBorder="1">
      <alignment/>
      <protection/>
    </xf>
    <xf numFmtId="3" fontId="34" fillId="0" borderId="0" xfId="52" applyNumberFormat="1" applyFont="1" applyBorder="1">
      <alignment/>
      <protection/>
    </xf>
    <xf numFmtId="4" fontId="9" fillId="0" borderId="0" xfId="52" applyNumberFormat="1" applyFont="1" applyBorder="1">
      <alignment/>
      <protection/>
    </xf>
    <xf numFmtId="3" fontId="35" fillId="0" borderId="0" xfId="52" applyNumberFormat="1" applyFont="1" applyBorder="1">
      <alignment/>
      <protection/>
    </xf>
    <xf numFmtId="4" fontId="39" fillId="0" borderId="0" xfId="52" applyNumberFormat="1" applyFont="1" applyBorder="1">
      <alignment/>
      <protection/>
    </xf>
    <xf numFmtId="0" fontId="39" fillId="0" borderId="0" xfId="52" applyFont="1" applyBorder="1">
      <alignment/>
      <protection/>
    </xf>
    <xf numFmtId="3" fontId="53" fillId="0" borderId="10" xfId="53" applyNumberFormat="1" applyFont="1" applyFill="1" applyBorder="1" applyAlignment="1">
      <alignment vertical="center"/>
      <protection/>
    </xf>
    <xf numFmtId="0" fontId="7" fillId="0" borderId="69" xfId="53" applyFont="1" applyBorder="1" applyAlignment="1">
      <alignment horizontal="right" vertical="center"/>
      <protection/>
    </xf>
    <xf numFmtId="0" fontId="7" fillId="0" borderId="41" xfId="53" applyFont="1" applyBorder="1" applyAlignment="1">
      <alignment horizontal="right" vertical="center"/>
      <protection/>
    </xf>
    <xf numFmtId="0" fontId="36" fillId="0" borderId="41" xfId="54" applyFont="1" applyBorder="1" applyAlignment="1">
      <alignment horizontal="left" vertical="center" wrapText="1"/>
      <protection/>
    </xf>
    <xf numFmtId="4" fontId="36" fillId="0" borderId="42" xfId="53" applyNumberFormat="1" applyFont="1" applyBorder="1" applyAlignment="1">
      <alignment vertical="center"/>
      <protection/>
    </xf>
    <xf numFmtId="0" fontId="7" fillId="27" borderId="89" xfId="53" applyFont="1" applyFill="1" applyBorder="1" applyAlignment="1">
      <alignment horizontal="center" vertical="center" wrapText="1"/>
      <protection/>
    </xf>
    <xf numFmtId="0" fontId="7" fillId="27" borderId="90" xfId="53" applyFont="1" applyFill="1" applyBorder="1" applyAlignment="1">
      <alignment horizontal="center" vertical="center" wrapText="1"/>
      <protection/>
    </xf>
    <xf numFmtId="4" fontId="11" fillId="27" borderId="67" xfId="53" applyNumberFormat="1" applyFont="1" applyFill="1" applyBorder="1" applyAlignment="1">
      <alignment vertical="center"/>
      <protection/>
    </xf>
    <xf numFmtId="4" fontId="50" fillId="27" borderId="74" xfId="53" applyNumberFormat="1" applyFont="1" applyFill="1" applyBorder="1" applyAlignment="1">
      <alignment vertical="center"/>
      <protection/>
    </xf>
    <xf numFmtId="4" fontId="11" fillId="27" borderId="75" xfId="53" applyNumberFormat="1" applyFont="1" applyFill="1" applyBorder="1" applyAlignment="1">
      <alignment vertical="center"/>
      <protection/>
    </xf>
    <xf numFmtId="4" fontId="38" fillId="27" borderId="76" xfId="53" applyNumberFormat="1" applyFont="1" applyFill="1" applyBorder="1" applyAlignment="1">
      <alignment horizontal="left" vertical="center"/>
      <protection/>
    </xf>
    <xf numFmtId="4" fontId="38" fillId="27" borderId="77" xfId="53" applyNumberFormat="1" applyFont="1" applyFill="1" applyBorder="1" applyAlignment="1">
      <alignment horizontal="left" vertical="center"/>
      <protection/>
    </xf>
    <xf numFmtId="4" fontId="38" fillId="27" borderId="74" xfId="53" applyNumberFormat="1" applyFont="1" applyFill="1" applyBorder="1" applyAlignment="1">
      <alignment vertical="center"/>
      <protection/>
    </xf>
    <xf numFmtId="4" fontId="38" fillId="27" borderId="76" xfId="53" applyNumberFormat="1" applyFont="1" applyFill="1" applyBorder="1" applyAlignment="1">
      <alignment vertical="center"/>
      <protection/>
    </xf>
    <xf numFmtId="4" fontId="11" fillId="27" borderId="18" xfId="53" applyNumberFormat="1" applyFont="1" applyFill="1" applyBorder="1" applyAlignment="1">
      <alignment vertical="center"/>
      <protection/>
    </xf>
    <xf numFmtId="4" fontId="50" fillId="27" borderId="46" xfId="53" applyNumberFormat="1" applyFont="1" applyFill="1" applyBorder="1" applyAlignment="1">
      <alignment horizontal="left" vertical="center"/>
      <protection/>
    </xf>
    <xf numFmtId="0" fontId="33" fillId="0" borderId="84" xfId="53" applyFont="1" applyBorder="1" applyAlignment="1">
      <alignment horizontal="left" vertical="center" wrapText="1"/>
      <protection/>
    </xf>
    <xf numFmtId="4" fontId="38" fillId="24" borderId="46" xfId="53" applyNumberFormat="1" applyFont="1" applyFill="1" applyBorder="1" applyAlignment="1">
      <alignment vertical="center"/>
      <protection/>
    </xf>
    <xf numFmtId="4" fontId="38" fillId="27" borderId="46" xfId="53" applyNumberFormat="1" applyFont="1" applyFill="1" applyBorder="1" applyAlignment="1">
      <alignment vertical="center"/>
      <protection/>
    </xf>
    <xf numFmtId="4" fontId="11" fillId="24" borderId="17" xfId="53" applyNumberFormat="1" applyFont="1" applyFill="1" applyBorder="1" applyAlignment="1">
      <alignment vertical="center"/>
      <protection/>
    </xf>
    <xf numFmtId="4" fontId="11" fillId="24" borderId="58" xfId="53" applyNumberFormat="1" applyFont="1" applyFill="1" applyBorder="1" applyAlignment="1">
      <alignment vertical="center"/>
      <protection/>
    </xf>
    <xf numFmtId="0" fontId="9" fillId="0" borderId="43" xfId="52" applyFont="1" applyBorder="1" applyAlignment="1">
      <alignment horizontal="center" vertical="center"/>
      <protection/>
    </xf>
    <xf numFmtId="0" fontId="39" fillId="0" borderId="44" xfId="52" applyFont="1" applyBorder="1">
      <alignment/>
      <protection/>
    </xf>
    <xf numFmtId="3" fontId="39" fillId="0" borderId="44" xfId="52" applyNumberFormat="1" applyFont="1" applyBorder="1">
      <alignment/>
      <protection/>
    </xf>
    <xf numFmtId="3" fontId="39" fillId="0" borderId="45" xfId="52" applyNumberFormat="1" applyFont="1" applyBorder="1">
      <alignment/>
      <protection/>
    </xf>
    <xf numFmtId="0" fontId="40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/>
      <protection/>
    </xf>
    <xf numFmtId="3" fontId="33" fillId="0" borderId="0" xfId="52" applyNumberFormat="1" applyFont="1" applyBorder="1">
      <alignment/>
      <protection/>
    </xf>
    <xf numFmtId="4" fontId="13" fillId="0" borderId="0" xfId="52" applyNumberFormat="1" applyFont="1">
      <alignment/>
      <protection/>
    </xf>
    <xf numFmtId="4" fontId="54" fillId="0" borderId="0" xfId="52" applyNumberFormat="1" applyFont="1">
      <alignment/>
      <protection/>
    </xf>
    <xf numFmtId="0" fontId="13" fillId="20" borderId="13" xfId="52" applyFont="1" applyFill="1" applyBorder="1" applyAlignment="1">
      <alignment horizontal="center" vertical="center" wrapText="1"/>
      <protection/>
    </xf>
    <xf numFmtId="0" fontId="13" fillId="20" borderId="41" xfId="52" applyFont="1" applyFill="1" applyBorder="1" applyAlignment="1">
      <alignment horizontal="center" vertical="center" wrapText="1"/>
      <protection/>
    </xf>
    <xf numFmtId="0" fontId="13" fillId="20" borderId="64" xfId="52" applyFont="1" applyFill="1" applyBorder="1" applyAlignment="1">
      <alignment horizontal="center" vertical="center"/>
      <protection/>
    </xf>
    <xf numFmtId="0" fontId="13" fillId="20" borderId="41" xfId="52" applyFont="1" applyFill="1" applyBorder="1" applyAlignment="1">
      <alignment horizontal="center" vertical="center"/>
      <protection/>
    </xf>
    <xf numFmtId="0" fontId="13" fillId="20" borderId="10" xfId="52" applyFont="1" applyFill="1" applyBorder="1" applyAlignment="1">
      <alignment horizontal="center" vertical="center"/>
      <protection/>
    </xf>
    <xf numFmtId="0" fontId="13" fillId="20" borderId="13" xfId="52" applyFont="1" applyFill="1" applyBorder="1" applyAlignment="1">
      <alignment horizontal="center" vertical="center"/>
      <protection/>
    </xf>
    <xf numFmtId="0" fontId="13" fillId="20" borderId="69" xfId="52" applyFont="1" applyFill="1" applyBorder="1" applyAlignment="1">
      <alignment horizontal="center" vertical="center"/>
      <protection/>
    </xf>
    <xf numFmtId="0" fontId="13" fillId="20" borderId="10" xfId="52" applyFont="1" applyFill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59" xfId="52" applyFont="1" applyBorder="1" applyAlignment="1">
      <alignment horizontal="center" vertical="center"/>
      <protection/>
    </xf>
    <xf numFmtId="0" fontId="39" fillId="0" borderId="82" xfId="52" applyFont="1" applyBorder="1" applyAlignment="1">
      <alignment horizontal="center"/>
      <protection/>
    </xf>
    <xf numFmtId="0" fontId="39" fillId="0" borderId="72" xfId="52" applyFont="1" applyBorder="1" applyAlignment="1">
      <alignment horizontal="center"/>
      <protection/>
    </xf>
    <xf numFmtId="4" fontId="39" fillId="0" borderId="82" xfId="52" applyNumberFormat="1" applyFont="1" applyBorder="1" applyAlignment="1">
      <alignment horizontal="center"/>
      <protection/>
    </xf>
    <xf numFmtId="4" fontId="39" fillId="0" borderId="72" xfId="52" applyNumberFormat="1" applyFont="1" applyBorder="1" applyAlignment="1">
      <alignment horizontal="center"/>
      <protection/>
    </xf>
    <xf numFmtId="0" fontId="39" fillId="0" borderId="91" xfId="52" applyFont="1" applyBorder="1" applyAlignment="1">
      <alignment horizontal="center" vertical="center"/>
      <protection/>
    </xf>
    <xf numFmtId="0" fontId="39" fillId="0" borderId="92" xfId="52" applyFont="1" applyBorder="1" applyAlignment="1">
      <alignment horizontal="center" vertical="center"/>
      <protection/>
    </xf>
    <xf numFmtId="0" fontId="39" fillId="0" borderId="93" xfId="52" applyFont="1" applyBorder="1" applyAlignment="1">
      <alignment horizontal="center" vertical="center"/>
      <protection/>
    </xf>
    <xf numFmtId="0" fontId="39" fillId="0" borderId="94" xfId="52" applyFont="1" applyBorder="1" applyAlignment="1">
      <alignment horizontal="center" vertical="center"/>
      <protection/>
    </xf>
    <xf numFmtId="0" fontId="39" fillId="0" borderId="95" xfId="52" applyFont="1" applyBorder="1" applyAlignment="1">
      <alignment horizontal="center" vertical="center"/>
      <protection/>
    </xf>
    <xf numFmtId="0" fontId="39" fillId="0" borderId="26" xfId="52" applyFont="1" applyBorder="1" applyAlignment="1">
      <alignment horizontal="center" vertical="center"/>
      <protection/>
    </xf>
    <xf numFmtId="0" fontId="39" fillId="0" borderId="55" xfId="52" applyFont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vertical="center" wrapText="1"/>
      <protection/>
    </xf>
    <xf numFmtId="0" fontId="13" fillId="26" borderId="41" xfId="52" applyFont="1" applyFill="1" applyBorder="1" applyAlignment="1">
      <alignment horizontal="center" vertical="center"/>
      <protection/>
    </xf>
    <xf numFmtId="0" fontId="13" fillId="26" borderId="10" xfId="52" applyFont="1" applyFill="1" applyBorder="1" applyAlignment="1">
      <alignment horizontal="center" vertical="center"/>
      <protection/>
    </xf>
    <xf numFmtId="0" fontId="13" fillId="26" borderId="13" xfId="52" applyFont="1" applyFill="1" applyBorder="1" applyAlignment="1">
      <alignment horizontal="center" vertical="center"/>
      <protection/>
    </xf>
    <xf numFmtId="0" fontId="13" fillId="26" borderId="10" xfId="52" applyFont="1" applyFill="1" applyBorder="1" applyAlignment="1">
      <alignment horizontal="center" vertical="center" wrapText="1"/>
      <protection/>
    </xf>
    <xf numFmtId="0" fontId="13" fillId="26" borderId="13" xfId="52" applyFont="1" applyFill="1" applyBorder="1" applyAlignment="1">
      <alignment horizontal="center" vertical="center" wrapText="1"/>
      <protection/>
    </xf>
    <xf numFmtId="0" fontId="13" fillId="26" borderId="42" xfId="52" applyFont="1" applyFill="1" applyBorder="1" applyAlignment="1">
      <alignment horizontal="center" vertical="center"/>
      <protection/>
    </xf>
    <xf numFmtId="0" fontId="39" fillId="0" borderId="15" xfId="52" applyFont="1" applyBorder="1" applyAlignment="1">
      <alignment horizontal="center" vertical="center"/>
      <protection/>
    </xf>
    <xf numFmtId="0" fontId="39" fillId="0" borderId="12" xfId="52" applyFont="1" applyBorder="1" applyAlignment="1">
      <alignment horizontal="center" vertical="center"/>
      <protection/>
    </xf>
    <xf numFmtId="0" fontId="39" fillId="0" borderId="46" xfId="52" applyFont="1" applyBorder="1" applyAlignment="1">
      <alignment horizontal="center" vertical="center"/>
      <protection/>
    </xf>
    <xf numFmtId="0" fontId="13" fillId="0" borderId="0" xfId="52" applyFont="1" applyAlignment="1">
      <alignment horizontal="center"/>
      <protection/>
    </xf>
    <xf numFmtId="0" fontId="13" fillId="0" borderId="68" xfId="52" applyFont="1" applyBorder="1" applyAlignment="1">
      <alignment horizontal="center"/>
      <protection/>
    </xf>
    <xf numFmtId="0" fontId="13" fillId="0" borderId="67" xfId="52" applyFont="1" applyBorder="1" applyAlignment="1">
      <alignment horizontal="center"/>
      <protection/>
    </xf>
    <xf numFmtId="0" fontId="13" fillId="0" borderId="83" xfId="52" applyFont="1" applyBorder="1" applyAlignment="1">
      <alignment horizontal="center"/>
      <protection/>
    </xf>
    <xf numFmtId="0" fontId="39" fillId="0" borderId="14" xfId="52" applyFont="1" applyBorder="1" applyAlignment="1">
      <alignment horizontal="center" vertical="center"/>
      <protection/>
    </xf>
    <xf numFmtId="3" fontId="35" fillId="0" borderId="0" xfId="52" applyNumberFormat="1" applyFont="1" applyBorder="1" applyAlignment="1">
      <alignment horizontal="center"/>
      <protection/>
    </xf>
    <xf numFmtId="0" fontId="13" fillId="20" borderId="42" xfId="52" applyFont="1" applyFill="1" applyBorder="1" applyAlignment="1">
      <alignment horizontal="center" vertical="center"/>
      <protection/>
    </xf>
    <xf numFmtId="3" fontId="45" fillId="0" borderId="0" xfId="52" applyNumberFormat="1" applyFont="1" applyAlignment="1">
      <alignment horizontal="center"/>
      <protection/>
    </xf>
    <xf numFmtId="3" fontId="35" fillId="0" borderId="0" xfId="52" applyNumberFormat="1" applyFont="1" applyAlignment="1">
      <alignment horizontal="center"/>
      <protection/>
    </xf>
    <xf numFmtId="0" fontId="13" fillId="0" borderId="79" xfId="52" applyFont="1" applyBorder="1" applyAlignment="1">
      <alignment horizontal="center"/>
      <protection/>
    </xf>
    <xf numFmtId="0" fontId="13" fillId="0" borderId="84" xfId="52" applyFont="1" applyBorder="1" applyAlignment="1">
      <alignment horizontal="center"/>
      <protection/>
    </xf>
    <xf numFmtId="4" fontId="43" fillId="0" borderId="0" xfId="52" applyNumberFormat="1" applyFont="1" applyBorder="1" applyAlignment="1">
      <alignment horizontal="center"/>
      <protection/>
    </xf>
    <xf numFmtId="0" fontId="43" fillId="0" borderId="0" xfId="52" applyFont="1" applyBorder="1" applyAlignment="1">
      <alignment horizontal="center"/>
      <protection/>
    </xf>
    <xf numFmtId="4" fontId="44" fillId="0" borderId="0" xfId="52" applyNumberFormat="1" applyFont="1" applyBorder="1" applyAlignment="1">
      <alignment horizontal="center"/>
      <protection/>
    </xf>
    <xf numFmtId="3" fontId="46" fillId="0" borderId="0" xfId="52" applyNumberFormat="1" applyFont="1" applyAlignment="1">
      <alignment horizontal="center"/>
      <protection/>
    </xf>
    <xf numFmtId="4" fontId="41" fillId="0" borderId="0" xfId="52" applyNumberFormat="1" applyFont="1" applyAlignment="1">
      <alignment horizontal="center"/>
      <protection/>
    </xf>
    <xf numFmtId="3" fontId="46" fillId="0" borderId="0" xfId="52" applyNumberFormat="1" applyFont="1" applyBorder="1" applyAlignment="1">
      <alignment horizontal="center"/>
      <protection/>
    </xf>
    <xf numFmtId="4" fontId="44" fillId="0" borderId="0" xfId="52" applyNumberFormat="1" applyFont="1" applyAlignment="1">
      <alignment horizontal="center"/>
      <protection/>
    </xf>
    <xf numFmtId="4" fontId="45" fillId="0" borderId="0" xfId="52" applyNumberFormat="1" applyFont="1" applyAlignment="1">
      <alignment horizontal="center"/>
      <protection/>
    </xf>
    <xf numFmtId="0" fontId="45" fillId="0" borderId="0" xfId="52" applyFont="1" applyAlignment="1">
      <alignment horizontal="center"/>
      <protection/>
    </xf>
    <xf numFmtId="3" fontId="45" fillId="0" borderId="0" xfId="52" applyNumberFormat="1" applyFont="1" applyBorder="1" applyAlignment="1">
      <alignment horizontal="center"/>
      <protection/>
    </xf>
    <xf numFmtId="4" fontId="45" fillId="0" borderId="0" xfId="52" applyNumberFormat="1" applyFont="1" applyBorder="1" applyAlignment="1">
      <alignment horizontal="center"/>
      <protection/>
    </xf>
    <xf numFmtId="0" fontId="45" fillId="0" borderId="0" xfId="52" applyFont="1" applyBorder="1" applyAlignment="1">
      <alignment horizontal="center"/>
      <protection/>
    </xf>
    <xf numFmtId="4" fontId="43" fillId="0" borderId="0" xfId="52" applyNumberFormat="1" applyFont="1" applyAlignment="1">
      <alignment horizontal="center"/>
      <protection/>
    </xf>
    <xf numFmtId="0" fontId="43" fillId="0" borderId="0" xfId="52" applyFont="1" applyAlignment="1">
      <alignment horizontal="center"/>
      <protection/>
    </xf>
    <xf numFmtId="0" fontId="39" fillId="0" borderId="14" xfId="52" applyFont="1" applyFill="1" applyBorder="1" applyAlignment="1">
      <alignment horizontal="center" vertical="center"/>
      <protection/>
    </xf>
    <xf numFmtId="0" fontId="39" fillId="0" borderId="26" xfId="52" applyFont="1" applyFill="1" applyBorder="1" applyAlignment="1">
      <alignment horizontal="center" vertical="center"/>
      <protection/>
    </xf>
    <xf numFmtId="0" fontId="39" fillId="0" borderId="55" xfId="52" applyFont="1" applyFill="1" applyBorder="1" applyAlignment="1">
      <alignment horizontal="center" vertical="center"/>
      <protection/>
    </xf>
    <xf numFmtId="0" fontId="9" fillId="0" borderId="95" xfId="52" applyFont="1" applyBorder="1" applyAlignment="1">
      <alignment horizontal="center" vertical="center"/>
      <protection/>
    </xf>
    <xf numFmtId="0" fontId="9" fillId="0" borderId="55" xfId="52" applyFont="1" applyBorder="1" applyAlignment="1">
      <alignment horizontal="center" vertical="center"/>
      <protection/>
    </xf>
    <xf numFmtId="0" fontId="39" fillId="0" borderId="59" xfId="52" applyFont="1" applyBorder="1" applyAlignment="1">
      <alignment horizontal="center" vertical="center"/>
      <protection/>
    </xf>
    <xf numFmtId="4" fontId="41" fillId="0" borderId="0" xfId="52" applyNumberFormat="1" applyFont="1" applyBorder="1" applyAlignment="1">
      <alignment horizontal="center"/>
      <protection/>
    </xf>
    <xf numFmtId="0" fontId="39" fillId="0" borderId="96" xfId="52" applyFont="1" applyBorder="1" applyAlignment="1">
      <alignment horizontal="center" vertical="center"/>
      <protection/>
    </xf>
    <xf numFmtId="0" fontId="39" fillId="0" borderId="97" xfId="52" applyFont="1" applyBorder="1" applyAlignment="1">
      <alignment horizontal="center" vertical="center"/>
      <protection/>
    </xf>
    <xf numFmtId="0" fontId="39" fillId="0" borderId="98" xfId="52" applyFont="1" applyBorder="1" applyAlignment="1">
      <alignment horizontal="center" vertical="center"/>
      <protection/>
    </xf>
    <xf numFmtId="0" fontId="9" fillId="0" borderId="99" xfId="52" applyFont="1" applyBorder="1" applyAlignment="1">
      <alignment horizontal="center" vertical="center"/>
      <protection/>
    </xf>
    <xf numFmtId="0" fontId="9" fillId="0" borderId="92" xfId="52" applyFont="1" applyBorder="1" applyAlignment="1">
      <alignment horizontal="center" vertical="center"/>
      <protection/>
    </xf>
    <xf numFmtId="0" fontId="9" fillId="0" borderId="93" xfId="52" applyFont="1" applyBorder="1" applyAlignment="1">
      <alignment horizontal="center" vertical="center"/>
      <protection/>
    </xf>
    <xf numFmtId="0" fontId="33" fillId="24" borderId="67" xfId="52" applyFont="1" applyFill="1" applyBorder="1" applyAlignment="1">
      <alignment horizontal="center" vertical="center"/>
      <protection/>
    </xf>
    <xf numFmtId="0" fontId="33" fillId="24" borderId="83" xfId="52" applyFont="1" applyFill="1" applyBorder="1" applyAlignment="1">
      <alignment horizontal="center" vertical="center"/>
      <protection/>
    </xf>
    <xf numFmtId="0" fontId="9" fillId="0" borderId="100" xfId="52" applyFont="1" applyBorder="1" applyAlignment="1">
      <alignment horizontal="center" vertical="center"/>
      <protection/>
    </xf>
    <xf numFmtId="0" fontId="13" fillId="26" borderId="69" xfId="52" applyFont="1" applyFill="1" applyBorder="1" applyAlignment="1">
      <alignment horizontal="center" vertical="center"/>
      <protection/>
    </xf>
    <xf numFmtId="0" fontId="13" fillId="26" borderId="64" xfId="52" applyFont="1" applyFill="1" applyBorder="1" applyAlignment="1">
      <alignment horizontal="center" vertical="center"/>
      <protection/>
    </xf>
    <xf numFmtId="0" fontId="13" fillId="26" borderId="41" xfId="52" applyFont="1" applyFill="1" applyBorder="1" applyAlignment="1">
      <alignment horizontal="center" vertical="center" wrapText="1"/>
      <protection/>
    </xf>
    <xf numFmtId="0" fontId="39" fillId="0" borderId="101" xfId="52" applyFont="1" applyBorder="1" applyAlignment="1">
      <alignment horizontal="center" vertical="center"/>
      <protection/>
    </xf>
    <xf numFmtId="0" fontId="39" fillId="0" borderId="102" xfId="52" applyFont="1" applyBorder="1" applyAlignment="1">
      <alignment horizontal="center" vertical="center"/>
      <protection/>
    </xf>
    <xf numFmtId="0" fontId="39" fillId="0" borderId="95" xfId="52" applyFont="1" applyFill="1" applyBorder="1" applyAlignment="1">
      <alignment horizontal="center" vertical="center"/>
      <protection/>
    </xf>
    <xf numFmtId="0" fontId="40" fillId="0" borderId="79" xfId="52" applyFont="1" applyBorder="1" applyAlignment="1">
      <alignment horizontal="center" vertical="center"/>
      <protection/>
    </xf>
    <xf numFmtId="0" fontId="40" fillId="0" borderId="84" xfId="52" applyFont="1" applyBorder="1" applyAlignment="1">
      <alignment horizontal="center" vertical="center"/>
      <protection/>
    </xf>
    <xf numFmtId="0" fontId="33" fillId="24" borderId="79" xfId="52" applyFont="1" applyFill="1" applyBorder="1" applyAlignment="1">
      <alignment horizontal="center" vertical="center"/>
      <protection/>
    </xf>
    <xf numFmtId="0" fontId="39" fillId="0" borderId="69" xfId="52" applyFont="1" applyBorder="1" applyAlignment="1">
      <alignment horizontal="center" vertical="center"/>
      <protection/>
    </xf>
    <xf numFmtId="0" fontId="39" fillId="0" borderId="64" xfId="52" applyFont="1" applyBorder="1" applyAlignment="1">
      <alignment horizontal="center" vertical="center"/>
      <protection/>
    </xf>
    <xf numFmtId="0" fontId="9" fillId="0" borderId="101" xfId="52" applyFont="1" applyBorder="1" applyAlignment="1">
      <alignment horizontal="center" vertical="center"/>
      <protection/>
    </xf>
    <xf numFmtId="0" fontId="9" fillId="0" borderId="97" xfId="52" applyFont="1" applyBorder="1" applyAlignment="1">
      <alignment horizontal="center" vertical="center"/>
      <protection/>
    </xf>
    <xf numFmtId="0" fontId="9" fillId="0" borderId="98" xfId="52" applyFont="1" applyBorder="1" applyAlignment="1">
      <alignment horizontal="center" vertical="center"/>
      <protection/>
    </xf>
    <xf numFmtId="0" fontId="40" fillId="0" borderId="67" xfId="52" applyFont="1" applyBorder="1" applyAlignment="1">
      <alignment horizontal="center" vertical="center"/>
      <protection/>
    </xf>
    <xf numFmtId="0" fontId="40" fillId="0" borderId="83" xfId="52" applyFont="1" applyBorder="1" applyAlignment="1">
      <alignment horizontal="center" vertical="center"/>
      <protection/>
    </xf>
    <xf numFmtId="0" fontId="9" fillId="0" borderId="102" xfId="52" applyFont="1" applyBorder="1" applyAlignment="1">
      <alignment horizontal="center" vertical="center"/>
      <protection/>
    </xf>
    <xf numFmtId="0" fontId="39" fillId="0" borderId="82" xfId="52" applyFont="1" applyFill="1" applyBorder="1" applyAlignment="1">
      <alignment horizontal="center"/>
      <protection/>
    </xf>
    <xf numFmtId="0" fontId="39" fillId="0" borderId="72" xfId="52" applyFont="1" applyFill="1" applyBorder="1" applyAlignment="1">
      <alignment horizontal="center"/>
      <protection/>
    </xf>
    <xf numFmtId="4" fontId="5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68" xfId="53" applyFont="1" applyFill="1" applyBorder="1" applyAlignment="1">
      <alignment horizontal="center" vertical="center" wrapText="1"/>
      <protection/>
    </xf>
    <xf numFmtId="0" fontId="7" fillId="0" borderId="69" xfId="53" applyFont="1" applyFill="1" applyBorder="1" applyAlignment="1">
      <alignment horizontal="center" vertical="center"/>
      <protection/>
    </xf>
    <xf numFmtId="0" fontId="7" fillId="0" borderId="64" xfId="53" applyFont="1" applyFill="1" applyBorder="1" applyAlignment="1">
      <alignment horizontal="center" vertical="center"/>
      <protection/>
    </xf>
    <xf numFmtId="0" fontId="7" fillId="0" borderId="41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42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41" xfId="53" applyFont="1" applyFill="1" applyBorder="1" applyAlignment="1">
      <alignment horizontal="center" vertical="center" wrapText="1"/>
      <protection/>
    </xf>
    <xf numFmtId="0" fontId="7" fillId="0" borderId="103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46" xfId="53" applyFont="1" applyFill="1" applyBorder="1" applyAlignment="1">
      <alignment horizontal="center" vertical="center" wrapText="1"/>
      <protection/>
    </xf>
    <xf numFmtId="0" fontId="7" fillId="0" borderId="104" xfId="53" applyFont="1" applyFill="1" applyBorder="1" applyAlignment="1">
      <alignment horizontal="center" vertical="center" wrapText="1"/>
      <protection/>
    </xf>
    <xf numFmtId="0" fontId="7" fillId="0" borderId="105" xfId="53" applyFont="1" applyFill="1" applyBorder="1" applyAlignment="1">
      <alignment horizontal="center" vertical="center" wrapText="1"/>
      <protection/>
    </xf>
    <xf numFmtId="0" fontId="7" fillId="0" borderId="106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4" fontId="7" fillId="0" borderId="79" xfId="53" applyNumberFormat="1" applyFont="1" applyFill="1" applyBorder="1" applyAlignment="1">
      <alignment horizontal="center" vertical="center"/>
      <protection/>
    </xf>
    <xf numFmtId="4" fontId="7" fillId="0" borderId="75" xfId="53" applyNumberFormat="1" applyFont="1" applyFill="1" applyBorder="1" applyAlignment="1">
      <alignment horizontal="center" vertical="center"/>
      <protection/>
    </xf>
    <xf numFmtId="4" fontId="7" fillId="0" borderId="83" xfId="53" applyNumberFormat="1" applyFont="1" applyFill="1" applyBorder="1" applyAlignment="1">
      <alignment horizontal="center" vertical="center"/>
      <protection/>
    </xf>
    <xf numFmtId="4" fontId="10" fillId="0" borderId="0" xfId="53" applyNumberFormat="1" applyFont="1" applyFill="1" applyAlignment="1">
      <alignment horizontal="center" vertical="center"/>
      <protection/>
    </xf>
    <xf numFmtId="0" fontId="7" fillId="0" borderId="107" xfId="53" applyFont="1" applyBorder="1" applyAlignment="1">
      <alignment horizontal="center" vertical="center" wrapText="1"/>
      <protection/>
    </xf>
    <xf numFmtId="0" fontId="7" fillId="0" borderId="108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56" xfId="53" applyFont="1" applyBorder="1" applyAlignment="1">
      <alignment horizontal="center" vertical="center"/>
      <protection/>
    </xf>
    <xf numFmtId="0" fontId="7" fillId="24" borderId="107" xfId="53" applyFont="1" applyFill="1" applyBorder="1" applyAlignment="1">
      <alignment horizontal="center" vertical="center" wrapText="1"/>
      <protection/>
    </xf>
    <xf numFmtId="0" fontId="7" fillId="24" borderId="108" xfId="53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7" fillId="0" borderId="109" xfId="53" applyFont="1" applyBorder="1" applyAlignment="1">
      <alignment horizontal="center" vertical="center" wrapText="1"/>
      <protection/>
    </xf>
    <xf numFmtId="0" fontId="7" fillId="24" borderId="109" xfId="53" applyFont="1" applyFill="1" applyBorder="1" applyAlignment="1">
      <alignment horizontal="center" vertical="center" wrapText="1"/>
      <protection/>
    </xf>
    <xf numFmtId="0" fontId="39" fillId="0" borderId="16" xfId="53" applyFont="1" applyBorder="1" applyAlignment="1">
      <alignment horizontal="left" vertical="center" wrapText="1"/>
      <protection/>
    </xf>
    <xf numFmtId="0" fontId="39" fillId="0" borderId="25" xfId="53" applyFont="1" applyBorder="1" applyAlignment="1">
      <alignment horizontal="left" vertical="center" wrapText="1"/>
      <protection/>
    </xf>
    <xf numFmtId="0" fontId="39" fillId="0" borderId="57" xfId="53" applyFont="1" applyBorder="1" applyAlignment="1">
      <alignment horizontal="left" vertical="center" wrapText="1"/>
      <protection/>
    </xf>
    <xf numFmtId="0" fontId="5" fillId="0" borderId="60" xfId="53" applyFont="1" applyBorder="1" applyAlignment="1">
      <alignment horizontal="center" vertical="center"/>
      <protection/>
    </xf>
    <xf numFmtId="0" fontId="5" fillId="0" borderId="61" xfId="53" applyFont="1" applyBorder="1" applyAlignment="1">
      <alignment horizontal="center" vertical="center"/>
      <protection/>
    </xf>
    <xf numFmtId="0" fontId="5" fillId="0" borderId="62" xfId="53" applyFont="1" applyBorder="1" applyAlignment="1">
      <alignment horizontal="center" vertical="center"/>
      <protection/>
    </xf>
    <xf numFmtId="0" fontId="5" fillId="0" borderId="63" xfId="53" applyFont="1" applyBorder="1" applyAlignment="1">
      <alignment horizontal="center" vertical="center"/>
      <protection/>
    </xf>
    <xf numFmtId="0" fontId="5" fillId="0" borderId="65" xfId="53" applyFont="1" applyBorder="1" applyAlignment="1">
      <alignment horizontal="center" vertical="center"/>
      <protection/>
    </xf>
    <xf numFmtId="0" fontId="5" fillId="0" borderId="66" xfId="53" applyFont="1" applyBorder="1" applyAlignment="1">
      <alignment horizontal="center" vertical="center"/>
      <protection/>
    </xf>
    <xf numFmtId="0" fontId="7" fillId="0" borderId="69" xfId="53" applyFont="1" applyBorder="1" applyAlignment="1">
      <alignment horizontal="center" vertical="center"/>
      <protection/>
    </xf>
    <xf numFmtId="0" fontId="7" fillId="0" borderId="41" xfId="53" applyFont="1" applyBorder="1" applyAlignment="1">
      <alignment horizontal="center" vertical="center"/>
      <protection/>
    </xf>
    <xf numFmtId="0" fontId="7" fillId="0" borderId="110" xfId="53" applyFont="1" applyBorder="1" applyAlignment="1">
      <alignment horizontal="center" vertical="center"/>
      <protection/>
    </xf>
    <xf numFmtId="0" fontId="7" fillId="0" borderId="42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57" xfId="53" applyFont="1" applyBorder="1" applyAlignment="1">
      <alignment horizontal="center" vertical="center"/>
      <protection/>
    </xf>
    <xf numFmtId="0" fontId="7" fillId="0" borderId="111" xfId="53" applyFont="1" applyBorder="1" applyAlignment="1">
      <alignment horizontal="center" vertical="center"/>
      <protection/>
    </xf>
    <xf numFmtId="0" fontId="7" fillId="0" borderId="78" xfId="53" applyFont="1" applyBorder="1" applyAlignment="1">
      <alignment horizontal="center" vertical="center"/>
      <protection/>
    </xf>
    <xf numFmtId="0" fontId="7" fillId="0" borderId="112" xfId="53" applyFont="1" applyBorder="1" applyAlignment="1">
      <alignment horizontal="center" vertical="center"/>
      <protection/>
    </xf>
    <xf numFmtId="0" fontId="7" fillId="0" borderId="113" xfId="53" applyFont="1" applyBorder="1" applyAlignment="1">
      <alignment horizontal="center" vertical="center"/>
      <protection/>
    </xf>
    <xf numFmtId="0" fontId="7" fillId="0" borderId="114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7" fillId="0" borderId="64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67" xfId="53" applyFont="1" applyBorder="1" applyAlignment="1">
      <alignment horizontal="center" vertical="center"/>
      <protection/>
    </xf>
    <xf numFmtId="0" fontId="7" fillId="0" borderId="115" xfId="53" applyFont="1" applyBorder="1" applyAlignment="1">
      <alignment horizontal="center" vertical="center"/>
      <protection/>
    </xf>
    <xf numFmtId="0" fontId="56" fillId="0" borderId="0" xfId="0" applyNumberFormat="1" applyFill="1" applyBorder="1" applyAlignment="1" applyProtection="1">
      <alignment horizontal="left"/>
      <protection locked="0"/>
    </xf>
    <xf numFmtId="0" fontId="56" fillId="27" borderId="0" xfId="0" applyNumberFormat="1" applyFill="1" applyBorder="1" applyAlignment="1" applyProtection="1">
      <alignment horizontal="left"/>
      <protection locked="0"/>
    </xf>
    <xf numFmtId="0" fontId="56" fillId="27" borderId="0" xfId="0" applyNumberFormat="1" applyFill="1" applyBorder="1" applyAlignment="1" applyProtection="1">
      <alignment horizontal="left"/>
      <protection locked="0"/>
    </xf>
    <xf numFmtId="49" fontId="56" fillId="28" borderId="0" xfId="0" applyFill="1" applyAlignment="1">
      <alignment horizontal="left" vertical="top" wrapText="1"/>
    </xf>
    <xf numFmtId="49" fontId="57" fillId="28" borderId="116" xfId="0" applyFill="1" applyAlignment="1">
      <alignment horizontal="center" vertical="center" wrapText="1"/>
    </xf>
    <xf numFmtId="49" fontId="57" fillId="28" borderId="116" xfId="0" applyFill="1" applyAlignment="1">
      <alignment horizontal="center" vertical="center" wrapText="1"/>
    </xf>
    <xf numFmtId="49" fontId="58" fillId="28" borderId="116" xfId="0" applyFill="1" applyAlignment="1">
      <alignment horizontal="center" vertical="center" wrapText="1"/>
    </xf>
    <xf numFmtId="49" fontId="58" fillId="28" borderId="116" xfId="0" applyFill="1" applyAlignment="1">
      <alignment horizontal="center" vertical="center" wrapText="1"/>
    </xf>
    <xf numFmtId="49" fontId="58" fillId="28" borderId="116" xfId="0" applyFill="1" applyAlignment="1">
      <alignment horizontal="left" vertical="center" wrapText="1"/>
    </xf>
    <xf numFmtId="49" fontId="58" fillId="28" borderId="116" xfId="0" applyFill="1" applyAlignment="1">
      <alignment horizontal="right" vertical="center" wrapText="1"/>
    </xf>
    <xf numFmtId="49" fontId="58" fillId="28" borderId="116" xfId="0" applyFill="1" applyAlignment="1">
      <alignment horizontal="right" vertical="center" wrapText="1"/>
    </xf>
    <xf numFmtId="49" fontId="59" fillId="28" borderId="117" xfId="0" applyFill="1" applyAlignment="1">
      <alignment horizontal="center" vertical="center" wrapText="1"/>
    </xf>
    <xf numFmtId="49" fontId="60" fillId="28" borderId="116" xfId="0" applyFill="1" applyAlignment="1">
      <alignment horizontal="center" vertical="center" wrapText="1"/>
    </xf>
    <xf numFmtId="49" fontId="59" fillId="28" borderId="116" xfId="0" applyFill="1" applyAlignment="1">
      <alignment horizontal="center" vertical="center" wrapText="1"/>
    </xf>
    <xf numFmtId="49" fontId="60" fillId="28" borderId="116" xfId="0" applyFill="1" applyAlignment="1">
      <alignment horizontal="left" vertical="center" wrapText="1"/>
    </xf>
    <xf numFmtId="49" fontId="60" fillId="28" borderId="116" xfId="0" applyFill="1" applyAlignment="1">
      <alignment horizontal="right" vertical="center" wrapText="1"/>
    </xf>
    <xf numFmtId="49" fontId="60" fillId="28" borderId="116" xfId="0" applyFill="1" applyAlignment="1">
      <alignment horizontal="right" vertical="center" wrapText="1"/>
    </xf>
    <xf numFmtId="49" fontId="60" fillId="28" borderId="117" xfId="0" applyFill="1" applyAlignment="1">
      <alignment horizontal="center" vertical="center" wrapText="1"/>
    </xf>
    <xf numFmtId="49" fontId="60" fillId="28" borderId="117" xfId="0" applyFill="1" applyAlignment="1">
      <alignment horizontal="center" vertical="center" wrapText="1"/>
    </xf>
    <xf numFmtId="49" fontId="60" fillId="28" borderId="116" xfId="0" applyFill="1" applyAlignment="1">
      <alignment horizontal="center" vertical="center" wrapText="1"/>
    </xf>
    <xf numFmtId="49" fontId="55" fillId="28" borderId="0" xfId="0" applyFill="1" applyAlignment="1">
      <alignment horizontal="center" vertical="center" wrapText="1"/>
    </xf>
    <xf numFmtId="49" fontId="59" fillId="28" borderId="118" xfId="0" applyFill="1" applyAlignment="1">
      <alignment horizontal="center" vertical="center" wrapText="1"/>
    </xf>
    <xf numFmtId="49" fontId="57" fillId="28" borderId="116" xfId="0" applyFill="1" applyAlignment="1">
      <alignment horizontal="right" vertical="center" wrapText="1"/>
    </xf>
    <xf numFmtId="49" fontId="52" fillId="28" borderId="119" xfId="0" applyFill="1" applyAlignment="1">
      <alignment horizontal="right" vertical="center" wrapText="1"/>
    </xf>
    <xf numFmtId="49" fontId="52" fillId="28" borderId="119" xfId="0" applyFill="1" applyAlignment="1">
      <alignment horizontal="right" vertical="center" wrapText="1"/>
    </xf>
    <xf numFmtId="49" fontId="61" fillId="28" borderId="116" xfId="0" applyFill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ączniki do projektu na 2008 r- autopoprawki RIO" xfId="53"/>
    <cellStyle name="Normalny_Zeszyt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2.125" style="673" customWidth="1"/>
    <col min="2" max="2" width="8.75390625" style="673" customWidth="1"/>
    <col min="3" max="3" width="9.875" style="673" customWidth="1"/>
    <col min="4" max="4" width="1.00390625" style="673" customWidth="1"/>
    <col min="5" max="5" width="10.875" style="673" customWidth="1"/>
    <col min="6" max="6" width="54.625" style="673" customWidth="1"/>
    <col min="7" max="8" width="22.875" style="673" customWidth="1"/>
    <col min="9" max="9" width="9.875" style="673" customWidth="1"/>
    <col min="10" max="10" width="13.00390625" style="673" customWidth="1"/>
    <col min="11" max="11" width="1.00390625" style="673" customWidth="1"/>
    <col min="12" max="16384" width="8.00390625" style="673" customWidth="1"/>
  </cols>
  <sheetData>
    <row r="1" spans="1:11" ht="46.5" customHeight="1">
      <c r="A1" s="674"/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ht="34.5" customHeight="1">
      <c r="A2" s="675"/>
      <c r="B2" s="676" t="s">
        <v>392</v>
      </c>
      <c r="C2" s="676"/>
      <c r="D2" s="676"/>
      <c r="E2" s="676"/>
      <c r="F2" s="676"/>
      <c r="G2" s="676"/>
      <c r="H2" s="674"/>
      <c r="I2" s="674"/>
      <c r="J2" s="674"/>
      <c r="K2" s="674"/>
    </row>
    <row r="3" spans="1:11" ht="16.5" customHeight="1">
      <c r="A3" s="675"/>
      <c r="B3" s="677" t="s">
        <v>245</v>
      </c>
      <c r="C3" s="678" t="s">
        <v>393</v>
      </c>
      <c r="D3" s="678"/>
      <c r="E3" s="677" t="s">
        <v>394</v>
      </c>
      <c r="F3" s="677" t="s">
        <v>395</v>
      </c>
      <c r="G3" s="677" t="s">
        <v>396</v>
      </c>
      <c r="H3" s="677" t="s">
        <v>397</v>
      </c>
      <c r="I3" s="678" t="s">
        <v>398</v>
      </c>
      <c r="J3" s="678"/>
      <c r="K3" s="675"/>
    </row>
    <row r="4" spans="1:11" ht="16.5" customHeight="1">
      <c r="A4" s="675"/>
      <c r="B4" s="679" t="s">
        <v>399</v>
      </c>
      <c r="C4" s="680"/>
      <c r="D4" s="680"/>
      <c r="E4" s="679"/>
      <c r="F4" s="681" t="s">
        <v>400</v>
      </c>
      <c r="G4" s="682" t="s">
        <v>401</v>
      </c>
      <c r="H4" s="682" t="s">
        <v>402</v>
      </c>
      <c r="I4" s="683" t="s">
        <v>403</v>
      </c>
      <c r="J4" s="683"/>
      <c r="K4" s="675"/>
    </row>
    <row r="5" spans="1:11" ht="16.5" customHeight="1">
      <c r="A5" s="675"/>
      <c r="B5" s="684"/>
      <c r="C5" s="685" t="s">
        <v>404</v>
      </c>
      <c r="D5" s="685"/>
      <c r="E5" s="686"/>
      <c r="F5" s="687" t="s">
        <v>405</v>
      </c>
      <c r="G5" s="688" t="s">
        <v>401</v>
      </c>
      <c r="H5" s="688" t="s">
        <v>402</v>
      </c>
      <c r="I5" s="689" t="s">
        <v>403</v>
      </c>
      <c r="J5" s="689"/>
      <c r="K5" s="675"/>
    </row>
    <row r="6" spans="1:11" ht="30" customHeight="1">
      <c r="A6" s="675"/>
      <c r="B6" s="690"/>
      <c r="C6" s="691"/>
      <c r="D6" s="691"/>
      <c r="E6" s="692" t="s">
        <v>406</v>
      </c>
      <c r="F6" s="687" t="s">
        <v>407</v>
      </c>
      <c r="G6" s="688" t="s">
        <v>408</v>
      </c>
      <c r="H6" s="688" t="s">
        <v>409</v>
      </c>
      <c r="I6" s="689" t="s">
        <v>409</v>
      </c>
      <c r="J6" s="689"/>
      <c r="K6" s="675"/>
    </row>
    <row r="7" spans="1:11" ht="30" customHeight="1">
      <c r="A7" s="675"/>
      <c r="B7" s="690"/>
      <c r="C7" s="691"/>
      <c r="D7" s="691"/>
      <c r="E7" s="692" t="s">
        <v>410</v>
      </c>
      <c r="F7" s="687" t="s">
        <v>407</v>
      </c>
      <c r="G7" s="688" t="s">
        <v>411</v>
      </c>
      <c r="H7" s="688" t="s">
        <v>412</v>
      </c>
      <c r="I7" s="689" t="s">
        <v>413</v>
      </c>
      <c r="J7" s="689"/>
      <c r="K7" s="675"/>
    </row>
    <row r="8" spans="1:11" ht="16.5" customHeight="1">
      <c r="A8" s="675"/>
      <c r="B8" s="679" t="s">
        <v>414</v>
      </c>
      <c r="C8" s="680"/>
      <c r="D8" s="680"/>
      <c r="E8" s="679"/>
      <c r="F8" s="681" t="s">
        <v>415</v>
      </c>
      <c r="G8" s="682" t="s">
        <v>416</v>
      </c>
      <c r="H8" s="682" t="s">
        <v>417</v>
      </c>
      <c r="I8" s="683" t="s">
        <v>418</v>
      </c>
      <c r="J8" s="683"/>
      <c r="K8" s="675"/>
    </row>
    <row r="9" spans="1:11" ht="16.5" customHeight="1">
      <c r="A9" s="675"/>
      <c r="B9" s="684"/>
      <c r="C9" s="685" t="s">
        <v>419</v>
      </c>
      <c r="D9" s="685"/>
      <c r="E9" s="686"/>
      <c r="F9" s="687" t="s">
        <v>420</v>
      </c>
      <c r="G9" s="688" t="s">
        <v>416</v>
      </c>
      <c r="H9" s="688" t="s">
        <v>417</v>
      </c>
      <c r="I9" s="689" t="s">
        <v>418</v>
      </c>
      <c r="J9" s="689"/>
      <c r="K9" s="675"/>
    </row>
    <row r="10" spans="1:11" ht="30" customHeight="1">
      <c r="A10" s="675"/>
      <c r="B10" s="690"/>
      <c r="C10" s="691"/>
      <c r="D10" s="691"/>
      <c r="E10" s="692" t="s">
        <v>421</v>
      </c>
      <c r="F10" s="687" t="s">
        <v>422</v>
      </c>
      <c r="G10" s="688" t="s">
        <v>423</v>
      </c>
      <c r="H10" s="688" t="s">
        <v>424</v>
      </c>
      <c r="I10" s="689" t="s">
        <v>425</v>
      </c>
      <c r="J10" s="689"/>
      <c r="K10" s="675"/>
    </row>
    <row r="11" spans="1:11" ht="30" customHeight="1">
      <c r="A11" s="675"/>
      <c r="B11" s="690"/>
      <c r="C11" s="691"/>
      <c r="D11" s="691"/>
      <c r="E11" s="692" t="s">
        <v>426</v>
      </c>
      <c r="F11" s="687" t="s">
        <v>427</v>
      </c>
      <c r="G11" s="688" t="s">
        <v>428</v>
      </c>
      <c r="H11" s="688" t="s">
        <v>429</v>
      </c>
      <c r="I11" s="689" t="s">
        <v>430</v>
      </c>
      <c r="J11" s="689"/>
      <c r="K11" s="675"/>
    </row>
    <row r="12" spans="1:11" ht="16.5" customHeight="1">
      <c r="A12" s="675"/>
      <c r="B12" s="679" t="s">
        <v>431</v>
      </c>
      <c r="C12" s="680"/>
      <c r="D12" s="680"/>
      <c r="E12" s="679"/>
      <c r="F12" s="681" t="s">
        <v>432</v>
      </c>
      <c r="G12" s="682" t="s">
        <v>433</v>
      </c>
      <c r="H12" s="682" t="s">
        <v>434</v>
      </c>
      <c r="I12" s="683" t="s">
        <v>435</v>
      </c>
      <c r="J12" s="683"/>
      <c r="K12" s="675"/>
    </row>
    <row r="13" spans="1:11" ht="16.5" customHeight="1">
      <c r="A13" s="675"/>
      <c r="B13" s="684"/>
      <c r="C13" s="685" t="s">
        <v>436</v>
      </c>
      <c r="D13" s="685"/>
      <c r="E13" s="686"/>
      <c r="F13" s="687" t="s">
        <v>437</v>
      </c>
      <c r="G13" s="688" t="s">
        <v>433</v>
      </c>
      <c r="H13" s="688" t="s">
        <v>434</v>
      </c>
      <c r="I13" s="689" t="s">
        <v>435</v>
      </c>
      <c r="J13" s="689"/>
      <c r="K13" s="675"/>
    </row>
    <row r="14" spans="1:11" ht="19.5" customHeight="1">
      <c r="A14" s="675"/>
      <c r="B14" s="690"/>
      <c r="C14" s="691"/>
      <c r="D14" s="691"/>
      <c r="E14" s="692" t="s">
        <v>438</v>
      </c>
      <c r="F14" s="687" t="s">
        <v>439</v>
      </c>
      <c r="G14" s="688" t="s">
        <v>440</v>
      </c>
      <c r="H14" s="688" t="s">
        <v>434</v>
      </c>
      <c r="I14" s="689" t="s">
        <v>441</v>
      </c>
      <c r="J14" s="689"/>
      <c r="K14" s="675"/>
    </row>
    <row r="15" spans="1:11" ht="16.5" customHeight="1">
      <c r="A15" s="675"/>
      <c r="B15" s="679" t="s">
        <v>442</v>
      </c>
      <c r="C15" s="680"/>
      <c r="D15" s="680"/>
      <c r="E15" s="679"/>
      <c r="F15" s="681" t="s">
        <v>149</v>
      </c>
      <c r="G15" s="682" t="s">
        <v>443</v>
      </c>
      <c r="H15" s="682" t="s">
        <v>444</v>
      </c>
      <c r="I15" s="683" t="s">
        <v>445</v>
      </c>
      <c r="J15" s="683"/>
      <c r="K15" s="675"/>
    </row>
    <row r="16" spans="1:11" ht="16.5" customHeight="1">
      <c r="A16" s="675"/>
      <c r="B16" s="684"/>
      <c r="C16" s="685" t="s">
        <v>446</v>
      </c>
      <c r="D16" s="685"/>
      <c r="E16" s="686"/>
      <c r="F16" s="687" t="s">
        <v>447</v>
      </c>
      <c r="G16" s="688" t="s">
        <v>448</v>
      </c>
      <c r="H16" s="688" t="s">
        <v>449</v>
      </c>
      <c r="I16" s="689" t="s">
        <v>450</v>
      </c>
      <c r="J16" s="689"/>
      <c r="K16" s="675"/>
    </row>
    <row r="17" spans="1:11" ht="30" customHeight="1">
      <c r="A17" s="675"/>
      <c r="B17" s="690"/>
      <c r="C17" s="691"/>
      <c r="D17" s="691"/>
      <c r="E17" s="692" t="s">
        <v>451</v>
      </c>
      <c r="F17" s="687" t="s">
        <v>452</v>
      </c>
      <c r="G17" s="688" t="s">
        <v>453</v>
      </c>
      <c r="H17" s="688" t="s">
        <v>449</v>
      </c>
      <c r="I17" s="689" t="s">
        <v>454</v>
      </c>
      <c r="J17" s="689"/>
      <c r="K17" s="675"/>
    </row>
    <row r="18" spans="1:11" ht="16.5" customHeight="1">
      <c r="A18" s="675"/>
      <c r="B18" s="684"/>
      <c r="C18" s="685" t="s">
        <v>455</v>
      </c>
      <c r="D18" s="685"/>
      <c r="E18" s="686"/>
      <c r="F18" s="687" t="s">
        <v>150</v>
      </c>
      <c r="G18" s="688" t="s">
        <v>456</v>
      </c>
      <c r="H18" s="688" t="s">
        <v>457</v>
      </c>
      <c r="I18" s="689" t="s">
        <v>458</v>
      </c>
      <c r="J18" s="689"/>
      <c r="K18" s="675"/>
    </row>
    <row r="19" spans="1:11" ht="16.5" customHeight="1">
      <c r="A19" s="675"/>
      <c r="B19" s="690"/>
      <c r="C19" s="691"/>
      <c r="D19" s="691"/>
      <c r="E19" s="692" t="s">
        <v>362</v>
      </c>
      <c r="F19" s="687" t="s">
        <v>136</v>
      </c>
      <c r="G19" s="688" t="s">
        <v>459</v>
      </c>
      <c r="H19" s="688" t="s">
        <v>460</v>
      </c>
      <c r="I19" s="689" t="s">
        <v>461</v>
      </c>
      <c r="J19" s="689"/>
      <c r="K19" s="675"/>
    </row>
    <row r="20" spans="1:11" ht="16.5" customHeight="1">
      <c r="A20" s="675"/>
      <c r="B20" s="690"/>
      <c r="C20" s="691"/>
      <c r="D20" s="691"/>
      <c r="E20" s="692" t="s">
        <v>462</v>
      </c>
      <c r="F20" s="687" t="s">
        <v>463</v>
      </c>
      <c r="G20" s="688" t="s">
        <v>464</v>
      </c>
      <c r="H20" s="688" t="s">
        <v>465</v>
      </c>
      <c r="I20" s="689" t="s">
        <v>466</v>
      </c>
      <c r="J20" s="689"/>
      <c r="K20" s="675"/>
    </row>
    <row r="21" spans="1:11" ht="16.5" customHeight="1">
      <c r="A21" s="675"/>
      <c r="B21" s="679" t="s">
        <v>467</v>
      </c>
      <c r="C21" s="680"/>
      <c r="D21" s="680"/>
      <c r="E21" s="679"/>
      <c r="F21" s="681" t="s">
        <v>468</v>
      </c>
      <c r="G21" s="682" t="s">
        <v>469</v>
      </c>
      <c r="H21" s="682" t="s">
        <v>470</v>
      </c>
      <c r="I21" s="683" t="s">
        <v>471</v>
      </c>
      <c r="J21" s="683"/>
      <c r="K21" s="675"/>
    </row>
    <row r="22" spans="1:11" ht="16.5" customHeight="1">
      <c r="A22" s="675"/>
      <c r="B22" s="684"/>
      <c r="C22" s="685" t="s">
        <v>472</v>
      </c>
      <c r="D22" s="685"/>
      <c r="E22" s="686"/>
      <c r="F22" s="687" t="s">
        <v>473</v>
      </c>
      <c r="G22" s="688" t="s">
        <v>474</v>
      </c>
      <c r="H22" s="688" t="s">
        <v>470</v>
      </c>
      <c r="I22" s="689" t="s">
        <v>475</v>
      </c>
      <c r="J22" s="689"/>
      <c r="K22" s="675"/>
    </row>
    <row r="23" spans="1:11" ht="30" customHeight="1">
      <c r="A23" s="675"/>
      <c r="B23" s="690"/>
      <c r="C23" s="691"/>
      <c r="D23" s="691"/>
      <c r="E23" s="692" t="s">
        <v>426</v>
      </c>
      <c r="F23" s="687" t="s">
        <v>427</v>
      </c>
      <c r="G23" s="688" t="s">
        <v>408</v>
      </c>
      <c r="H23" s="688" t="s">
        <v>470</v>
      </c>
      <c r="I23" s="689" t="s">
        <v>470</v>
      </c>
      <c r="J23" s="689"/>
      <c r="K23" s="675"/>
    </row>
    <row r="24" spans="1:11" ht="16.5" customHeight="1">
      <c r="A24" s="675"/>
      <c r="B24" s="679" t="s">
        <v>476</v>
      </c>
      <c r="C24" s="680"/>
      <c r="D24" s="680"/>
      <c r="E24" s="679"/>
      <c r="F24" s="681" t="s">
        <v>477</v>
      </c>
      <c r="G24" s="682" t="s">
        <v>478</v>
      </c>
      <c r="H24" s="682" t="s">
        <v>479</v>
      </c>
      <c r="I24" s="683" t="s">
        <v>480</v>
      </c>
      <c r="J24" s="683"/>
      <c r="K24" s="675"/>
    </row>
    <row r="25" spans="1:11" ht="6.75" customHeight="1">
      <c r="A25" s="674"/>
      <c r="B25" s="674"/>
      <c r="C25" s="674"/>
      <c r="D25" s="674"/>
      <c r="E25" s="674"/>
      <c r="F25" s="674"/>
      <c r="G25" s="674"/>
      <c r="H25" s="674"/>
      <c r="I25" s="674"/>
      <c r="J25" s="674"/>
      <c r="K25" s="674"/>
    </row>
    <row r="26" spans="1:11" ht="5.25" customHeight="1">
      <c r="A26" s="674"/>
      <c r="B26" s="674"/>
      <c r="C26" s="674"/>
      <c r="D26" s="674"/>
      <c r="E26" s="674"/>
      <c r="F26" s="674"/>
      <c r="G26" s="674"/>
      <c r="H26" s="674"/>
      <c r="I26" s="674"/>
      <c r="J26" s="693" t="s">
        <v>481</v>
      </c>
      <c r="K26" s="693"/>
    </row>
    <row r="27" spans="1:11" ht="11.25" customHeight="1">
      <c r="A27" s="675"/>
      <c r="B27" s="693" t="s">
        <v>482</v>
      </c>
      <c r="C27" s="693"/>
      <c r="D27" s="674"/>
      <c r="E27" s="674"/>
      <c r="F27" s="674"/>
      <c r="G27" s="674"/>
      <c r="H27" s="674"/>
      <c r="I27" s="674"/>
      <c r="J27" s="693"/>
      <c r="K27" s="693"/>
    </row>
    <row r="28" spans="1:11" ht="5.25" customHeight="1">
      <c r="A28" s="675"/>
      <c r="B28" s="693"/>
      <c r="C28" s="693"/>
      <c r="D28" s="674"/>
      <c r="E28" s="674"/>
      <c r="F28" s="674"/>
      <c r="G28" s="674"/>
      <c r="H28" s="674"/>
      <c r="I28" s="674"/>
      <c r="J28" s="674"/>
      <c r="K28" s="674"/>
    </row>
    <row r="29" spans="1:11" ht="63.75" customHeight="1">
      <c r="A29" s="674"/>
      <c r="B29" s="674"/>
      <c r="C29" s="674"/>
      <c r="D29" s="674"/>
      <c r="E29" s="674"/>
      <c r="F29" s="674"/>
      <c r="G29" s="674"/>
      <c r="H29" s="674"/>
      <c r="I29" s="674"/>
      <c r="J29" s="674"/>
      <c r="K29" s="674"/>
    </row>
    <row r="30" spans="1:11" ht="16.5" customHeight="1">
      <c r="A30" s="675"/>
      <c r="B30" s="684"/>
      <c r="C30" s="685" t="s">
        <v>483</v>
      </c>
      <c r="D30" s="685"/>
      <c r="E30" s="686"/>
      <c r="F30" s="687" t="s">
        <v>484</v>
      </c>
      <c r="G30" s="688" t="s">
        <v>485</v>
      </c>
      <c r="H30" s="688" t="s">
        <v>479</v>
      </c>
      <c r="I30" s="689" t="s">
        <v>486</v>
      </c>
      <c r="J30" s="689"/>
      <c r="K30" s="675"/>
    </row>
    <row r="31" spans="1:11" ht="16.5" customHeight="1">
      <c r="A31" s="675"/>
      <c r="B31" s="690"/>
      <c r="C31" s="691"/>
      <c r="D31" s="691"/>
      <c r="E31" s="692" t="s">
        <v>487</v>
      </c>
      <c r="F31" s="687" t="s">
        <v>488</v>
      </c>
      <c r="G31" s="688" t="s">
        <v>489</v>
      </c>
      <c r="H31" s="688" t="s">
        <v>490</v>
      </c>
      <c r="I31" s="689" t="s">
        <v>491</v>
      </c>
      <c r="J31" s="689"/>
      <c r="K31" s="675"/>
    </row>
    <row r="32" spans="1:11" ht="16.5" customHeight="1">
      <c r="A32" s="675"/>
      <c r="B32" s="690"/>
      <c r="C32" s="691"/>
      <c r="D32" s="691"/>
      <c r="E32" s="692" t="s">
        <v>492</v>
      </c>
      <c r="F32" s="687" t="s">
        <v>493</v>
      </c>
      <c r="G32" s="688" t="s">
        <v>494</v>
      </c>
      <c r="H32" s="688" t="s">
        <v>495</v>
      </c>
      <c r="I32" s="689" t="s">
        <v>496</v>
      </c>
      <c r="J32" s="689"/>
      <c r="K32" s="675"/>
    </row>
    <row r="33" spans="1:11" ht="16.5" customHeight="1">
      <c r="A33" s="675"/>
      <c r="B33" s="690"/>
      <c r="C33" s="691"/>
      <c r="D33" s="691"/>
      <c r="E33" s="692" t="s">
        <v>138</v>
      </c>
      <c r="F33" s="687" t="s">
        <v>139</v>
      </c>
      <c r="G33" s="688" t="s">
        <v>497</v>
      </c>
      <c r="H33" s="688" t="s">
        <v>498</v>
      </c>
      <c r="I33" s="689" t="s">
        <v>499</v>
      </c>
      <c r="J33" s="689"/>
      <c r="K33" s="675"/>
    </row>
    <row r="34" spans="1:11" ht="30" customHeight="1">
      <c r="A34" s="675"/>
      <c r="B34" s="690"/>
      <c r="C34" s="691"/>
      <c r="D34" s="691"/>
      <c r="E34" s="692" t="s">
        <v>500</v>
      </c>
      <c r="F34" s="687" t="s">
        <v>501</v>
      </c>
      <c r="G34" s="688" t="s">
        <v>502</v>
      </c>
      <c r="H34" s="688" t="s">
        <v>503</v>
      </c>
      <c r="I34" s="689" t="s">
        <v>504</v>
      </c>
      <c r="J34" s="689"/>
      <c r="K34" s="675"/>
    </row>
    <row r="35" spans="1:11" ht="16.5" customHeight="1">
      <c r="A35" s="675"/>
      <c r="B35" s="679" t="s">
        <v>505</v>
      </c>
      <c r="C35" s="680"/>
      <c r="D35" s="680"/>
      <c r="E35" s="679"/>
      <c r="F35" s="681" t="s">
        <v>145</v>
      </c>
      <c r="G35" s="682" t="s">
        <v>506</v>
      </c>
      <c r="H35" s="682" t="s">
        <v>507</v>
      </c>
      <c r="I35" s="683" t="s">
        <v>508</v>
      </c>
      <c r="J35" s="683"/>
      <c r="K35" s="675"/>
    </row>
    <row r="36" spans="1:11" ht="16.5" customHeight="1">
      <c r="A36" s="675"/>
      <c r="B36" s="684"/>
      <c r="C36" s="685" t="s">
        <v>509</v>
      </c>
      <c r="D36" s="685"/>
      <c r="E36" s="686"/>
      <c r="F36" s="687" t="s">
        <v>146</v>
      </c>
      <c r="G36" s="688" t="s">
        <v>510</v>
      </c>
      <c r="H36" s="688" t="s">
        <v>507</v>
      </c>
      <c r="I36" s="689" t="s">
        <v>511</v>
      </c>
      <c r="J36" s="689"/>
      <c r="K36" s="675"/>
    </row>
    <row r="37" spans="1:11" ht="30" customHeight="1">
      <c r="A37" s="675"/>
      <c r="B37" s="690"/>
      <c r="C37" s="691"/>
      <c r="D37" s="691"/>
      <c r="E37" s="692" t="s">
        <v>426</v>
      </c>
      <c r="F37" s="687" t="s">
        <v>427</v>
      </c>
      <c r="G37" s="688" t="s">
        <v>470</v>
      </c>
      <c r="H37" s="688" t="s">
        <v>507</v>
      </c>
      <c r="I37" s="689" t="s">
        <v>408</v>
      </c>
      <c r="J37" s="689"/>
      <c r="K37" s="675"/>
    </row>
    <row r="38" spans="1:11" ht="5.25" customHeight="1">
      <c r="A38" s="675"/>
      <c r="B38" s="694"/>
      <c r="C38" s="694"/>
      <c r="D38" s="694"/>
      <c r="E38" s="694"/>
      <c r="F38" s="674"/>
      <c r="G38" s="674"/>
      <c r="H38" s="674"/>
      <c r="I38" s="674"/>
      <c r="J38" s="674"/>
      <c r="K38" s="674"/>
    </row>
    <row r="39" spans="1:11" ht="16.5" customHeight="1">
      <c r="A39" s="675"/>
      <c r="B39" s="695" t="s">
        <v>512</v>
      </c>
      <c r="C39" s="695"/>
      <c r="D39" s="695"/>
      <c r="E39" s="695"/>
      <c r="F39" s="695"/>
      <c r="G39" s="696" t="s">
        <v>513</v>
      </c>
      <c r="H39" s="696" t="s">
        <v>514</v>
      </c>
      <c r="I39" s="697" t="s">
        <v>515</v>
      </c>
      <c r="J39" s="697"/>
      <c r="K39" s="675"/>
    </row>
    <row r="40" spans="1:11" ht="336.75" customHeight="1">
      <c r="A40" s="674"/>
      <c r="B40" s="674"/>
      <c r="C40" s="674"/>
      <c r="D40" s="674"/>
      <c r="E40" s="674"/>
      <c r="F40" s="674"/>
      <c r="G40" s="674"/>
      <c r="H40" s="674"/>
      <c r="I40" s="674"/>
      <c r="J40" s="674"/>
      <c r="K40" s="674"/>
    </row>
    <row r="41" spans="1:11" ht="5.25" customHeight="1">
      <c r="A41" s="674"/>
      <c r="B41" s="674"/>
      <c r="C41" s="674"/>
      <c r="D41" s="674"/>
      <c r="E41" s="674"/>
      <c r="F41" s="674"/>
      <c r="G41" s="674"/>
      <c r="H41" s="674"/>
      <c r="I41" s="674"/>
      <c r="J41" s="693" t="s">
        <v>516</v>
      </c>
      <c r="K41" s="693"/>
    </row>
    <row r="42" spans="1:11" ht="11.25" customHeight="1">
      <c r="A42" s="675"/>
      <c r="B42" s="693" t="s">
        <v>482</v>
      </c>
      <c r="C42" s="693"/>
      <c r="D42" s="674"/>
      <c r="E42" s="674"/>
      <c r="F42" s="674"/>
      <c r="G42" s="674"/>
      <c r="H42" s="674"/>
      <c r="I42" s="674"/>
      <c r="J42" s="693"/>
      <c r="K42" s="693"/>
    </row>
    <row r="43" spans="1:11" ht="5.25" customHeight="1">
      <c r="A43" s="675"/>
      <c r="B43" s="693"/>
      <c r="C43" s="693"/>
      <c r="D43" s="674"/>
      <c r="E43" s="674"/>
      <c r="F43" s="674"/>
      <c r="G43" s="674"/>
      <c r="H43" s="674"/>
      <c r="I43" s="674"/>
      <c r="J43" s="674"/>
      <c r="K43" s="674"/>
    </row>
    <row r="44" spans="1:11" ht="12.75">
      <c r="A44" s="675"/>
      <c r="B44" s="675"/>
      <c r="C44" s="675"/>
      <c r="D44" s="675"/>
      <c r="E44" s="675"/>
      <c r="F44" s="675"/>
      <c r="G44" s="675"/>
      <c r="H44" s="675"/>
      <c r="I44" s="675"/>
      <c r="J44" s="675"/>
      <c r="K44" s="675"/>
    </row>
    <row r="45" spans="1:11" ht="12.75">
      <c r="A45" s="675"/>
      <c r="B45" s="675"/>
      <c r="C45" s="675"/>
      <c r="D45" s="675"/>
      <c r="E45" s="675"/>
      <c r="F45" s="675"/>
      <c r="G45" s="675"/>
      <c r="H45" s="675"/>
      <c r="I45" s="675"/>
      <c r="J45" s="675"/>
      <c r="K45" s="675"/>
    </row>
    <row r="46" spans="1:11" ht="12.75">
      <c r="A46" s="675"/>
      <c r="B46" s="675"/>
      <c r="C46" s="675"/>
      <c r="D46" s="675"/>
      <c r="E46" s="675"/>
      <c r="F46" s="675"/>
      <c r="G46" s="675"/>
      <c r="H46" s="675"/>
      <c r="I46" s="675"/>
      <c r="J46" s="675"/>
      <c r="K46" s="675"/>
    </row>
    <row r="47" spans="1:11" ht="12.75">
      <c r="A47" s="675"/>
      <c r="B47" s="675"/>
      <c r="C47" s="675"/>
      <c r="D47" s="675"/>
      <c r="E47" s="675"/>
      <c r="F47" s="675"/>
      <c r="G47" s="675"/>
      <c r="H47" s="675"/>
      <c r="I47" s="675"/>
      <c r="J47" s="675"/>
      <c r="K47" s="675"/>
    </row>
    <row r="48" spans="1:11" ht="12.75">
      <c r="A48" s="675"/>
      <c r="B48" s="675"/>
      <c r="C48" s="675"/>
      <c r="D48" s="675"/>
      <c r="E48" s="675"/>
      <c r="F48" s="675"/>
      <c r="G48" s="675"/>
      <c r="H48" s="675"/>
      <c r="I48" s="675"/>
      <c r="J48" s="675"/>
      <c r="K48" s="675"/>
    </row>
    <row r="49" spans="1:11" ht="12.75">
      <c r="A49" s="675"/>
      <c r="B49" s="675"/>
      <c r="C49" s="675"/>
      <c r="D49" s="675"/>
      <c r="E49" s="675"/>
      <c r="F49" s="675"/>
      <c r="G49" s="675"/>
      <c r="H49" s="675"/>
      <c r="I49" s="675"/>
      <c r="J49" s="675"/>
      <c r="K49" s="675"/>
    </row>
    <row r="50" spans="1:11" ht="12.75">
      <c r="A50" s="675"/>
      <c r="B50" s="675"/>
      <c r="C50" s="675"/>
      <c r="D50" s="675"/>
      <c r="E50" s="675"/>
      <c r="F50" s="675"/>
      <c r="G50" s="675"/>
      <c r="H50" s="675"/>
      <c r="I50" s="675"/>
      <c r="J50" s="675"/>
      <c r="K50" s="675"/>
    </row>
    <row r="51" spans="1:11" ht="12.75">
      <c r="A51" s="675"/>
      <c r="B51" s="675"/>
      <c r="C51" s="675"/>
      <c r="D51" s="675"/>
      <c r="E51" s="675"/>
      <c r="F51" s="675"/>
      <c r="G51" s="675"/>
      <c r="H51" s="675"/>
      <c r="I51" s="675"/>
      <c r="J51" s="675"/>
      <c r="K51" s="675"/>
    </row>
    <row r="52" spans="1:11" ht="12.75">
      <c r="A52" s="675"/>
      <c r="B52" s="675"/>
      <c r="C52" s="675"/>
      <c r="D52" s="675"/>
      <c r="E52" s="675"/>
      <c r="F52" s="675"/>
      <c r="G52" s="675"/>
      <c r="H52" s="675"/>
      <c r="I52" s="675"/>
      <c r="J52" s="675"/>
      <c r="K52" s="675"/>
    </row>
    <row r="53" spans="1:11" ht="12.75">
      <c r="A53" s="675"/>
      <c r="B53" s="675"/>
      <c r="C53" s="675"/>
      <c r="D53" s="675"/>
      <c r="E53" s="675"/>
      <c r="F53" s="675"/>
      <c r="G53" s="675"/>
      <c r="H53" s="675"/>
      <c r="I53" s="675"/>
      <c r="J53" s="675"/>
      <c r="K53" s="675"/>
    </row>
    <row r="54" spans="1:11" ht="12.75">
      <c r="A54" s="675"/>
      <c r="B54" s="675"/>
      <c r="C54" s="675"/>
      <c r="D54" s="675"/>
      <c r="E54" s="675"/>
      <c r="F54" s="675"/>
      <c r="G54" s="675"/>
      <c r="H54" s="675"/>
      <c r="I54" s="675"/>
      <c r="J54" s="675"/>
      <c r="K54" s="675"/>
    </row>
    <row r="55" spans="1:11" ht="12.75">
      <c r="A55" s="675"/>
      <c r="B55" s="675"/>
      <c r="C55" s="675"/>
      <c r="D55" s="675"/>
      <c r="E55" s="675"/>
      <c r="F55" s="675"/>
      <c r="G55" s="675"/>
      <c r="H55" s="675"/>
      <c r="I55" s="675"/>
      <c r="J55" s="675"/>
      <c r="K55" s="675"/>
    </row>
    <row r="56" spans="1:11" ht="12.75">
      <c r="A56" s="675"/>
      <c r="B56" s="675"/>
      <c r="C56" s="675"/>
      <c r="D56" s="675"/>
      <c r="E56" s="675"/>
      <c r="F56" s="675"/>
      <c r="G56" s="675"/>
      <c r="H56" s="675"/>
      <c r="I56" s="675"/>
      <c r="J56" s="675"/>
      <c r="K56" s="675"/>
    </row>
    <row r="57" spans="1:11" ht="12.75">
      <c r="A57" s="675"/>
      <c r="B57" s="675"/>
      <c r="C57" s="675"/>
      <c r="D57" s="675"/>
      <c r="E57" s="675"/>
      <c r="F57" s="675"/>
      <c r="G57" s="675"/>
      <c r="H57" s="675"/>
      <c r="I57" s="675"/>
      <c r="J57" s="675"/>
      <c r="K57" s="675"/>
    </row>
    <row r="58" spans="1:11" ht="12.75">
      <c r="A58" s="675"/>
      <c r="B58" s="675"/>
      <c r="C58" s="675"/>
      <c r="D58" s="675"/>
      <c r="E58" s="675"/>
      <c r="F58" s="675"/>
      <c r="G58" s="675"/>
      <c r="H58" s="675"/>
      <c r="I58" s="675"/>
      <c r="J58" s="675"/>
      <c r="K58" s="675"/>
    </row>
    <row r="59" spans="1:11" ht="12.75">
      <c r="A59" s="675"/>
      <c r="B59" s="675"/>
      <c r="C59" s="675"/>
      <c r="D59" s="675"/>
      <c r="E59" s="675"/>
      <c r="F59" s="675"/>
      <c r="G59" s="675"/>
      <c r="H59" s="675"/>
      <c r="I59" s="675"/>
      <c r="J59" s="675"/>
      <c r="K59" s="675"/>
    </row>
    <row r="60" spans="1:11" ht="12.75">
      <c r="A60" s="675"/>
      <c r="B60" s="675"/>
      <c r="C60" s="675"/>
      <c r="D60" s="675"/>
      <c r="E60" s="675"/>
      <c r="F60" s="675"/>
      <c r="G60" s="675"/>
      <c r="H60" s="675"/>
      <c r="I60" s="675"/>
      <c r="J60" s="675"/>
      <c r="K60" s="675"/>
    </row>
    <row r="61" spans="1:11" ht="12.75">
      <c r="A61" s="675"/>
      <c r="B61" s="675"/>
      <c r="C61" s="675"/>
      <c r="D61" s="675"/>
      <c r="E61" s="675"/>
      <c r="F61" s="675"/>
      <c r="G61" s="675"/>
      <c r="H61" s="675"/>
      <c r="I61" s="675"/>
      <c r="J61" s="675"/>
      <c r="K61" s="675"/>
    </row>
    <row r="62" spans="1:11" ht="12.75">
      <c r="A62" s="675"/>
      <c r="B62" s="675"/>
      <c r="C62" s="675"/>
      <c r="D62" s="675"/>
      <c r="E62" s="675"/>
      <c r="F62" s="675"/>
      <c r="G62" s="675"/>
      <c r="H62" s="675"/>
      <c r="I62" s="675"/>
      <c r="J62" s="675"/>
      <c r="K62" s="675"/>
    </row>
    <row r="63" spans="1:11" ht="12.75">
      <c r="A63" s="675"/>
      <c r="B63" s="675"/>
      <c r="C63" s="675"/>
      <c r="D63" s="675"/>
      <c r="E63" s="675"/>
      <c r="F63" s="675"/>
      <c r="G63" s="675"/>
      <c r="H63" s="675"/>
      <c r="I63" s="675"/>
      <c r="J63" s="675"/>
      <c r="K63" s="675"/>
    </row>
    <row r="64" spans="1:11" ht="12.75">
      <c r="A64" s="675"/>
      <c r="B64" s="675"/>
      <c r="C64" s="675"/>
      <c r="D64" s="675"/>
      <c r="E64" s="675"/>
      <c r="F64" s="675"/>
      <c r="G64" s="675"/>
      <c r="H64" s="675"/>
      <c r="I64" s="675"/>
      <c r="J64" s="675"/>
      <c r="K64" s="675"/>
    </row>
    <row r="65" spans="1:11" ht="12.75">
      <c r="A65" s="675"/>
      <c r="B65" s="675"/>
      <c r="C65" s="675"/>
      <c r="D65" s="675"/>
      <c r="E65" s="675"/>
      <c r="F65" s="675"/>
      <c r="G65" s="675"/>
      <c r="H65" s="675"/>
      <c r="I65" s="675"/>
      <c r="J65" s="675"/>
      <c r="K65" s="675"/>
    </row>
    <row r="66" spans="1:11" ht="12.75">
      <c r="A66" s="675"/>
      <c r="B66" s="675"/>
      <c r="C66" s="675"/>
      <c r="D66" s="675"/>
      <c r="E66" s="675"/>
      <c r="F66" s="675"/>
      <c r="G66" s="675"/>
      <c r="H66" s="675"/>
      <c r="I66" s="675"/>
      <c r="J66" s="675"/>
      <c r="K66" s="675"/>
    </row>
    <row r="67" spans="1:11" ht="12.75">
      <c r="A67" s="675"/>
      <c r="B67" s="675"/>
      <c r="C67" s="675"/>
      <c r="D67" s="675"/>
      <c r="E67" s="675"/>
      <c r="F67" s="675"/>
      <c r="G67" s="675"/>
      <c r="H67" s="675"/>
      <c r="I67" s="675"/>
      <c r="J67" s="675"/>
      <c r="K67" s="675"/>
    </row>
    <row r="68" spans="1:11" ht="12.75">
      <c r="A68" s="675"/>
      <c r="B68" s="675"/>
      <c r="C68" s="675"/>
      <c r="D68" s="675"/>
      <c r="E68" s="675"/>
      <c r="F68" s="675"/>
      <c r="G68" s="675"/>
      <c r="H68" s="675"/>
      <c r="I68" s="675"/>
      <c r="J68" s="675"/>
      <c r="K68" s="675"/>
    </row>
    <row r="69" spans="1:11" ht="12.75">
      <c r="A69" s="675"/>
      <c r="B69" s="675"/>
      <c r="C69" s="675"/>
      <c r="D69" s="675"/>
      <c r="E69" s="675"/>
      <c r="F69" s="675"/>
      <c r="G69" s="675"/>
      <c r="H69" s="675"/>
      <c r="I69" s="675"/>
      <c r="J69" s="675"/>
      <c r="K69" s="675"/>
    </row>
    <row r="70" spans="1:11" ht="12.75">
      <c r="A70" s="675"/>
      <c r="B70" s="675"/>
      <c r="C70" s="675"/>
      <c r="D70" s="675"/>
      <c r="E70" s="675"/>
      <c r="F70" s="675"/>
      <c r="G70" s="675"/>
      <c r="H70" s="675"/>
      <c r="I70" s="675"/>
      <c r="J70" s="675"/>
      <c r="K70" s="675"/>
    </row>
    <row r="71" spans="1:11" ht="12.75">
      <c r="A71" s="675"/>
      <c r="B71" s="675"/>
      <c r="C71" s="675"/>
      <c r="D71" s="675"/>
      <c r="E71" s="675"/>
      <c r="F71" s="675"/>
      <c r="G71" s="675"/>
      <c r="H71" s="675"/>
      <c r="I71" s="675"/>
      <c r="J71" s="675"/>
      <c r="K71" s="675"/>
    </row>
    <row r="72" spans="1:11" ht="12.75">
      <c r="A72" s="675"/>
      <c r="B72" s="675"/>
      <c r="C72" s="675"/>
      <c r="D72" s="675"/>
      <c r="E72" s="675"/>
      <c r="F72" s="675"/>
      <c r="G72" s="675"/>
      <c r="H72" s="675"/>
      <c r="I72" s="675"/>
      <c r="J72" s="675"/>
      <c r="K72" s="675"/>
    </row>
    <row r="73" spans="1:11" ht="12.75">
      <c r="A73" s="675"/>
      <c r="B73" s="675"/>
      <c r="C73" s="675"/>
      <c r="D73" s="675"/>
      <c r="E73" s="675"/>
      <c r="F73" s="675"/>
      <c r="G73" s="675"/>
      <c r="H73" s="675"/>
      <c r="I73" s="675"/>
      <c r="J73" s="675"/>
      <c r="K73" s="675"/>
    </row>
    <row r="74" spans="1:11" ht="12.75">
      <c r="A74" s="675"/>
      <c r="B74" s="675"/>
      <c r="C74" s="675"/>
      <c r="D74" s="675"/>
      <c r="E74" s="675"/>
      <c r="F74" s="675"/>
      <c r="G74" s="675"/>
      <c r="H74" s="675"/>
      <c r="I74" s="675"/>
      <c r="J74" s="675"/>
      <c r="K74" s="675"/>
    </row>
    <row r="75" spans="1:11" ht="12.75">
      <c r="A75" s="675"/>
      <c r="B75" s="675"/>
      <c r="C75" s="675"/>
      <c r="D75" s="675"/>
      <c r="E75" s="675"/>
      <c r="F75" s="675"/>
      <c r="G75" s="675"/>
      <c r="H75" s="675"/>
      <c r="I75" s="675"/>
      <c r="J75" s="675"/>
      <c r="K75" s="675"/>
    </row>
    <row r="76" spans="1:11" ht="12.75">
      <c r="A76" s="675"/>
      <c r="B76" s="675"/>
      <c r="C76" s="675"/>
      <c r="D76" s="675"/>
      <c r="E76" s="675"/>
      <c r="F76" s="675"/>
      <c r="G76" s="675"/>
      <c r="H76" s="675"/>
      <c r="I76" s="675"/>
      <c r="J76" s="675"/>
      <c r="K76" s="675"/>
    </row>
    <row r="77" spans="1:11" ht="12.75">
      <c r="A77" s="675"/>
      <c r="B77" s="675"/>
      <c r="C77" s="675"/>
      <c r="D77" s="675"/>
      <c r="E77" s="675"/>
      <c r="F77" s="675"/>
      <c r="G77" s="675"/>
      <c r="H77" s="675"/>
      <c r="I77" s="675"/>
      <c r="J77" s="675"/>
      <c r="K77" s="675"/>
    </row>
    <row r="78" spans="1:11" ht="12.75">
      <c r="A78" s="675"/>
      <c r="B78" s="675"/>
      <c r="C78" s="675"/>
      <c r="D78" s="675"/>
      <c r="E78" s="675"/>
      <c r="F78" s="675"/>
      <c r="G78" s="675"/>
      <c r="H78" s="675"/>
      <c r="I78" s="675"/>
      <c r="J78" s="675"/>
      <c r="K78" s="675"/>
    </row>
    <row r="79" spans="1:11" ht="12.75">
      <c r="A79" s="675"/>
      <c r="B79" s="675"/>
      <c r="C79" s="675"/>
      <c r="D79" s="675"/>
      <c r="E79" s="675"/>
      <c r="F79" s="675"/>
      <c r="G79" s="675"/>
      <c r="H79" s="675"/>
      <c r="I79" s="675"/>
      <c r="J79" s="675"/>
      <c r="K79" s="675"/>
    </row>
    <row r="80" spans="1:11" ht="12.75">
      <c r="A80" s="675"/>
      <c r="B80" s="675"/>
      <c r="C80" s="675"/>
      <c r="D80" s="675"/>
      <c r="E80" s="675"/>
      <c r="F80" s="675"/>
      <c r="G80" s="675"/>
      <c r="H80" s="675"/>
      <c r="I80" s="675"/>
      <c r="J80" s="675"/>
      <c r="K80" s="675"/>
    </row>
    <row r="81" spans="1:11" ht="12.75">
      <c r="A81" s="675"/>
      <c r="B81" s="675"/>
      <c r="C81" s="675"/>
      <c r="D81" s="675"/>
      <c r="E81" s="675"/>
      <c r="F81" s="675"/>
      <c r="G81" s="675"/>
      <c r="H81" s="675"/>
      <c r="I81" s="675"/>
      <c r="J81" s="675"/>
      <c r="K81" s="675"/>
    </row>
    <row r="82" spans="1:11" ht="12.75">
      <c r="A82" s="675"/>
      <c r="B82" s="675"/>
      <c r="C82" s="675"/>
      <c r="D82" s="675"/>
      <c r="E82" s="675"/>
      <c r="F82" s="675"/>
      <c r="G82" s="675"/>
      <c r="H82" s="675"/>
      <c r="I82" s="675"/>
      <c r="J82" s="675"/>
      <c r="K82" s="675"/>
    </row>
    <row r="83" spans="1:11" ht="12.75">
      <c r="A83" s="675"/>
      <c r="B83" s="675"/>
      <c r="C83" s="675"/>
      <c r="D83" s="675"/>
      <c r="E83" s="675"/>
      <c r="F83" s="675"/>
      <c r="G83" s="675"/>
      <c r="H83" s="675"/>
      <c r="I83" s="675"/>
      <c r="J83" s="675"/>
      <c r="K83" s="675"/>
    </row>
    <row r="84" spans="1:11" ht="12.75">
      <c r="A84" s="675"/>
      <c r="B84" s="675"/>
      <c r="C84" s="675"/>
      <c r="D84" s="675"/>
      <c r="E84" s="675"/>
      <c r="F84" s="675"/>
      <c r="G84" s="675"/>
      <c r="H84" s="675"/>
      <c r="I84" s="675"/>
      <c r="J84" s="675"/>
      <c r="K84" s="675"/>
    </row>
    <row r="85" spans="1:11" ht="12.75">
      <c r="A85" s="675"/>
      <c r="B85" s="675"/>
      <c r="C85" s="675"/>
      <c r="D85" s="675"/>
      <c r="E85" s="675"/>
      <c r="F85" s="675"/>
      <c r="G85" s="675"/>
      <c r="H85" s="675"/>
      <c r="I85" s="675"/>
      <c r="J85" s="675"/>
      <c r="K85" s="675"/>
    </row>
    <row r="86" spans="1:11" ht="12.75">
      <c r="A86" s="675"/>
      <c r="B86" s="675"/>
      <c r="C86" s="675"/>
      <c r="D86" s="675"/>
      <c r="E86" s="675"/>
      <c r="F86" s="675"/>
      <c r="G86" s="675"/>
      <c r="H86" s="675"/>
      <c r="I86" s="675"/>
      <c r="J86" s="675"/>
      <c r="K86" s="675"/>
    </row>
    <row r="87" spans="1:11" ht="12.75">
      <c r="A87" s="675"/>
      <c r="B87" s="675"/>
      <c r="C87" s="675"/>
      <c r="D87" s="675"/>
      <c r="E87" s="675"/>
      <c r="F87" s="675"/>
      <c r="G87" s="675"/>
      <c r="H87" s="675"/>
      <c r="I87" s="675"/>
      <c r="J87" s="675"/>
      <c r="K87" s="675"/>
    </row>
    <row r="88" spans="1:11" ht="12.75">
      <c r="A88" s="675"/>
      <c r="B88" s="675"/>
      <c r="C88" s="675"/>
      <c r="D88" s="675"/>
      <c r="E88" s="675"/>
      <c r="F88" s="675"/>
      <c r="G88" s="675"/>
      <c r="H88" s="675"/>
      <c r="I88" s="675"/>
      <c r="J88" s="675"/>
      <c r="K88" s="675"/>
    </row>
    <row r="89" spans="1:11" ht="12.75">
      <c r="A89" s="675"/>
      <c r="B89" s="675"/>
      <c r="C89" s="675"/>
      <c r="D89" s="675"/>
      <c r="E89" s="675"/>
      <c r="F89" s="675"/>
      <c r="G89" s="675"/>
      <c r="H89" s="675"/>
      <c r="I89" s="675"/>
      <c r="J89" s="675"/>
      <c r="K89" s="675"/>
    </row>
    <row r="90" spans="1:11" ht="12.75">
      <c r="A90" s="675"/>
      <c r="B90" s="675"/>
      <c r="C90" s="675"/>
      <c r="D90" s="675"/>
      <c r="E90" s="675"/>
      <c r="F90" s="675"/>
      <c r="G90" s="675"/>
      <c r="H90" s="675"/>
      <c r="I90" s="675"/>
      <c r="J90" s="675"/>
      <c r="K90" s="675"/>
    </row>
    <row r="91" spans="1:11" ht="12.75">
      <c r="A91" s="675"/>
      <c r="B91" s="675"/>
      <c r="C91" s="675"/>
      <c r="D91" s="675"/>
      <c r="E91" s="675"/>
      <c r="F91" s="675"/>
      <c r="G91" s="675"/>
      <c r="H91" s="675"/>
      <c r="I91" s="675"/>
      <c r="J91" s="675"/>
      <c r="K91" s="675"/>
    </row>
    <row r="92" spans="1:11" ht="12.75">
      <c r="A92" s="675"/>
      <c r="B92" s="675"/>
      <c r="C92" s="675"/>
      <c r="D92" s="675"/>
      <c r="E92" s="675"/>
      <c r="F92" s="675"/>
      <c r="G92" s="675"/>
      <c r="H92" s="675"/>
      <c r="I92" s="675"/>
      <c r="J92" s="675"/>
      <c r="K92" s="675"/>
    </row>
    <row r="93" spans="1:11" ht="12.75">
      <c r="A93" s="675"/>
      <c r="B93" s="675"/>
      <c r="C93" s="675"/>
      <c r="D93" s="675"/>
      <c r="E93" s="675"/>
      <c r="F93" s="675"/>
      <c r="G93" s="675"/>
      <c r="H93" s="675"/>
      <c r="I93" s="675"/>
      <c r="J93" s="675"/>
      <c r="K93" s="675"/>
    </row>
    <row r="94" spans="1:11" ht="12.75">
      <c r="A94" s="675"/>
      <c r="B94" s="675"/>
      <c r="C94" s="675"/>
      <c r="D94" s="675"/>
      <c r="E94" s="675"/>
      <c r="F94" s="675"/>
      <c r="G94" s="675"/>
      <c r="H94" s="675"/>
      <c r="I94" s="675"/>
      <c r="J94" s="675"/>
      <c r="K94" s="675"/>
    </row>
    <row r="95" spans="1:11" ht="12.75">
      <c r="A95" s="675"/>
      <c r="B95" s="675"/>
      <c r="C95" s="675"/>
      <c r="D95" s="675"/>
      <c r="E95" s="675"/>
      <c r="F95" s="675"/>
      <c r="G95" s="675"/>
      <c r="H95" s="675"/>
      <c r="I95" s="675"/>
      <c r="J95" s="675"/>
      <c r="K95" s="675"/>
    </row>
    <row r="96" spans="1:11" ht="12.75">
      <c r="A96" s="675"/>
      <c r="B96" s="675"/>
      <c r="C96" s="675"/>
      <c r="D96" s="675"/>
      <c r="E96" s="675"/>
      <c r="F96" s="675"/>
      <c r="G96" s="675"/>
      <c r="H96" s="675"/>
      <c r="I96" s="675"/>
      <c r="J96" s="675"/>
      <c r="K96" s="675"/>
    </row>
    <row r="97" spans="1:11" ht="12.75">
      <c r="A97" s="675"/>
      <c r="B97" s="675"/>
      <c r="C97" s="675"/>
      <c r="D97" s="675"/>
      <c r="E97" s="675"/>
      <c r="F97" s="675"/>
      <c r="G97" s="675"/>
      <c r="H97" s="675"/>
      <c r="I97" s="675"/>
      <c r="J97" s="675"/>
      <c r="K97" s="675"/>
    </row>
    <row r="98" spans="1:11" ht="12.75">
      <c r="A98" s="675"/>
      <c r="B98" s="675"/>
      <c r="C98" s="675"/>
      <c r="D98" s="675"/>
      <c r="E98" s="675"/>
      <c r="F98" s="675"/>
      <c r="G98" s="675"/>
      <c r="H98" s="675"/>
      <c r="I98" s="675"/>
      <c r="J98" s="675"/>
      <c r="K98" s="675"/>
    </row>
    <row r="99" spans="1:11" ht="12.75">
      <c r="A99" s="675"/>
      <c r="B99" s="675"/>
      <c r="C99" s="675"/>
      <c r="D99" s="675"/>
      <c r="E99" s="675"/>
      <c r="F99" s="675"/>
      <c r="G99" s="675"/>
      <c r="H99" s="675"/>
      <c r="I99" s="675"/>
      <c r="J99" s="675"/>
      <c r="K99" s="675"/>
    </row>
    <row r="100" spans="1:11" ht="12.75">
      <c r="A100" s="675"/>
      <c r="B100" s="675"/>
      <c r="C100" s="675"/>
      <c r="D100" s="675"/>
      <c r="E100" s="675"/>
      <c r="F100" s="675"/>
      <c r="G100" s="675"/>
      <c r="H100" s="675"/>
      <c r="I100" s="675"/>
      <c r="J100" s="675"/>
      <c r="K100" s="675"/>
    </row>
    <row r="101" spans="1:11" ht="12.75">
      <c r="A101" s="675"/>
      <c r="B101" s="675"/>
      <c r="C101" s="675"/>
      <c r="D101" s="675"/>
      <c r="E101" s="675"/>
      <c r="F101" s="675"/>
      <c r="G101" s="675"/>
      <c r="H101" s="675"/>
      <c r="I101" s="675"/>
      <c r="J101" s="675"/>
      <c r="K101" s="675"/>
    </row>
    <row r="102" spans="1:11" ht="12.75">
      <c r="A102" s="675"/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</row>
    <row r="103" spans="1:11" ht="12.75">
      <c r="A103" s="675"/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</row>
    <row r="104" spans="1:11" ht="12.75">
      <c r="A104" s="675"/>
      <c r="B104" s="675"/>
      <c r="C104" s="675"/>
      <c r="D104" s="675"/>
      <c r="E104" s="675"/>
      <c r="F104" s="675"/>
      <c r="G104" s="675"/>
      <c r="H104" s="675"/>
      <c r="I104" s="675"/>
      <c r="J104" s="675"/>
      <c r="K104" s="675"/>
    </row>
    <row r="105" spans="1:11" ht="12.75">
      <c r="A105" s="675"/>
      <c r="B105" s="675"/>
      <c r="C105" s="675"/>
      <c r="D105" s="675"/>
      <c r="E105" s="675"/>
      <c r="F105" s="675"/>
      <c r="G105" s="675"/>
      <c r="H105" s="675"/>
      <c r="I105" s="675"/>
      <c r="J105" s="675"/>
      <c r="K105" s="675"/>
    </row>
    <row r="106" spans="1:11" ht="12.75">
      <c r="A106" s="675"/>
      <c r="B106" s="675"/>
      <c r="C106" s="675"/>
      <c r="D106" s="675"/>
      <c r="E106" s="675"/>
      <c r="F106" s="675"/>
      <c r="G106" s="675"/>
      <c r="H106" s="675"/>
      <c r="I106" s="675"/>
      <c r="J106" s="675"/>
      <c r="K106" s="675"/>
    </row>
    <row r="107" spans="1:11" ht="12.75">
      <c r="A107" s="675"/>
      <c r="B107" s="675"/>
      <c r="C107" s="675"/>
      <c r="D107" s="675"/>
      <c r="E107" s="675"/>
      <c r="F107" s="675"/>
      <c r="G107" s="675"/>
      <c r="H107" s="675"/>
      <c r="I107" s="675"/>
      <c r="J107" s="675"/>
      <c r="K107" s="675"/>
    </row>
    <row r="108" spans="1:11" ht="12.75">
      <c r="A108" s="675"/>
      <c r="B108" s="675"/>
      <c r="C108" s="675"/>
      <c r="D108" s="675"/>
      <c r="E108" s="675"/>
      <c r="F108" s="675"/>
      <c r="G108" s="675"/>
      <c r="H108" s="675"/>
      <c r="I108" s="675"/>
      <c r="J108" s="675"/>
      <c r="K108" s="675"/>
    </row>
    <row r="109" spans="1:11" ht="12.75">
      <c r="A109" s="675"/>
      <c r="B109" s="675"/>
      <c r="C109" s="675"/>
      <c r="D109" s="675"/>
      <c r="E109" s="675"/>
      <c r="F109" s="675"/>
      <c r="G109" s="675"/>
      <c r="H109" s="675"/>
      <c r="I109" s="675"/>
      <c r="J109" s="675"/>
      <c r="K109" s="675"/>
    </row>
    <row r="110" spans="1:11" ht="12.75">
      <c r="A110" s="675"/>
      <c r="B110" s="675"/>
      <c r="C110" s="675"/>
      <c r="D110" s="675"/>
      <c r="E110" s="675"/>
      <c r="F110" s="675"/>
      <c r="G110" s="675"/>
      <c r="H110" s="675"/>
      <c r="I110" s="675"/>
      <c r="J110" s="675"/>
      <c r="K110" s="675"/>
    </row>
    <row r="111" spans="1:11" ht="12.75">
      <c r="A111" s="675"/>
      <c r="B111" s="675"/>
      <c r="C111" s="675"/>
      <c r="D111" s="675"/>
      <c r="E111" s="675"/>
      <c r="F111" s="675"/>
      <c r="G111" s="675"/>
      <c r="H111" s="675"/>
      <c r="I111" s="675"/>
      <c r="J111" s="675"/>
      <c r="K111" s="675"/>
    </row>
    <row r="112" spans="1:11" ht="12.75">
      <c r="A112" s="675"/>
      <c r="B112" s="675"/>
      <c r="C112" s="675"/>
      <c r="D112" s="675"/>
      <c r="E112" s="675"/>
      <c r="F112" s="675"/>
      <c r="G112" s="675"/>
      <c r="H112" s="675"/>
      <c r="I112" s="675"/>
      <c r="J112" s="675"/>
      <c r="K112" s="675"/>
    </row>
    <row r="113" spans="1:11" ht="12.75">
      <c r="A113" s="675"/>
      <c r="B113" s="675"/>
      <c r="C113" s="675"/>
      <c r="D113" s="675"/>
      <c r="E113" s="675"/>
      <c r="F113" s="675"/>
      <c r="G113" s="675"/>
      <c r="H113" s="675"/>
      <c r="I113" s="675"/>
      <c r="J113" s="675"/>
      <c r="K113" s="675"/>
    </row>
    <row r="114" spans="1:11" ht="12.75">
      <c r="A114" s="675"/>
      <c r="B114" s="675"/>
      <c r="C114" s="675"/>
      <c r="D114" s="675"/>
      <c r="E114" s="675"/>
      <c r="F114" s="675"/>
      <c r="G114" s="675"/>
      <c r="H114" s="675"/>
      <c r="I114" s="675"/>
      <c r="J114" s="675"/>
      <c r="K114" s="675"/>
    </row>
    <row r="115" spans="1:11" ht="12.75">
      <c r="A115" s="675"/>
      <c r="B115" s="675"/>
      <c r="C115" s="675"/>
      <c r="D115" s="675"/>
      <c r="E115" s="675"/>
      <c r="F115" s="675"/>
      <c r="G115" s="675"/>
      <c r="H115" s="675"/>
      <c r="I115" s="675"/>
      <c r="J115" s="675"/>
      <c r="K115" s="675"/>
    </row>
    <row r="116" spans="1:11" ht="12.75">
      <c r="A116" s="675"/>
      <c r="B116" s="675"/>
      <c r="C116" s="675"/>
      <c r="D116" s="675"/>
      <c r="E116" s="675"/>
      <c r="F116" s="675"/>
      <c r="G116" s="675"/>
      <c r="H116" s="675"/>
      <c r="I116" s="675"/>
      <c r="J116" s="675"/>
      <c r="K116" s="675"/>
    </row>
    <row r="117" spans="1:11" ht="12.75">
      <c r="A117" s="675"/>
      <c r="B117" s="675"/>
      <c r="C117" s="675"/>
      <c r="D117" s="675"/>
      <c r="E117" s="675"/>
      <c r="F117" s="675"/>
      <c r="G117" s="675"/>
      <c r="H117" s="675"/>
      <c r="I117" s="675"/>
      <c r="J117" s="675"/>
      <c r="K117" s="675"/>
    </row>
    <row r="118" spans="1:11" ht="12.75">
      <c r="A118" s="675"/>
      <c r="B118" s="675"/>
      <c r="C118" s="675"/>
      <c r="D118" s="675"/>
      <c r="E118" s="675"/>
      <c r="F118" s="675"/>
      <c r="G118" s="675"/>
      <c r="H118" s="675"/>
      <c r="I118" s="675"/>
      <c r="J118" s="675"/>
      <c r="K118" s="675"/>
    </row>
    <row r="119" spans="1:11" ht="12.75">
      <c r="A119" s="675"/>
      <c r="B119" s="675"/>
      <c r="C119" s="675"/>
      <c r="D119" s="675"/>
      <c r="E119" s="675"/>
      <c r="F119" s="675"/>
      <c r="G119" s="675"/>
      <c r="H119" s="675"/>
      <c r="I119" s="675"/>
      <c r="J119" s="675"/>
      <c r="K119" s="675"/>
    </row>
    <row r="120" spans="1:11" ht="12.75">
      <c r="A120" s="675"/>
      <c r="B120" s="675"/>
      <c r="C120" s="675"/>
      <c r="D120" s="675"/>
      <c r="E120" s="675"/>
      <c r="F120" s="675"/>
      <c r="G120" s="675"/>
      <c r="H120" s="675"/>
      <c r="I120" s="675"/>
      <c r="J120" s="675"/>
      <c r="K120" s="675"/>
    </row>
    <row r="121" spans="1:11" ht="12.75">
      <c r="A121" s="675"/>
      <c r="B121" s="675"/>
      <c r="C121" s="675"/>
      <c r="D121" s="675"/>
      <c r="E121" s="675"/>
      <c r="F121" s="675"/>
      <c r="G121" s="675"/>
      <c r="H121" s="675"/>
      <c r="I121" s="675"/>
      <c r="J121" s="675"/>
      <c r="K121" s="675"/>
    </row>
    <row r="122" spans="1:11" ht="12.75">
      <c r="A122" s="675"/>
      <c r="B122" s="675"/>
      <c r="C122" s="675"/>
      <c r="D122" s="675"/>
      <c r="E122" s="675"/>
      <c r="F122" s="675"/>
      <c r="G122" s="675"/>
      <c r="H122" s="675"/>
      <c r="I122" s="675"/>
      <c r="J122" s="675"/>
      <c r="K122" s="675"/>
    </row>
    <row r="123" spans="1:11" ht="12.75">
      <c r="A123" s="675"/>
      <c r="B123" s="675"/>
      <c r="C123" s="675"/>
      <c r="D123" s="675"/>
      <c r="E123" s="675"/>
      <c r="F123" s="675"/>
      <c r="G123" s="675"/>
      <c r="H123" s="675"/>
      <c r="I123" s="675"/>
      <c r="J123" s="675"/>
      <c r="K123" s="675"/>
    </row>
    <row r="124" spans="1:11" ht="12.75">
      <c r="A124" s="675"/>
      <c r="B124" s="675"/>
      <c r="C124" s="675"/>
      <c r="D124" s="675"/>
      <c r="E124" s="675"/>
      <c r="F124" s="675"/>
      <c r="G124" s="675"/>
      <c r="H124" s="675"/>
      <c r="I124" s="675"/>
      <c r="J124" s="675"/>
      <c r="K124" s="675"/>
    </row>
    <row r="125" spans="1:11" ht="12.75">
      <c r="A125" s="675"/>
      <c r="B125" s="675"/>
      <c r="C125" s="675"/>
      <c r="D125" s="675"/>
      <c r="E125" s="675"/>
      <c r="F125" s="675"/>
      <c r="G125" s="675"/>
      <c r="H125" s="675"/>
      <c r="I125" s="675"/>
      <c r="J125" s="675"/>
      <c r="K125" s="675"/>
    </row>
    <row r="126" spans="1:11" ht="12.75">
      <c r="A126" s="675"/>
      <c r="B126" s="675"/>
      <c r="C126" s="675"/>
      <c r="D126" s="675"/>
      <c r="E126" s="675"/>
      <c r="F126" s="675"/>
      <c r="G126" s="675"/>
      <c r="H126" s="675"/>
      <c r="I126" s="675"/>
      <c r="J126" s="675"/>
      <c r="K126" s="675"/>
    </row>
    <row r="127" spans="1:11" ht="12.75">
      <c r="A127" s="675"/>
      <c r="B127" s="675"/>
      <c r="C127" s="675"/>
      <c r="D127" s="675"/>
      <c r="E127" s="675"/>
      <c r="F127" s="675"/>
      <c r="G127" s="675"/>
      <c r="H127" s="675"/>
      <c r="I127" s="675"/>
      <c r="J127" s="675"/>
      <c r="K127" s="675"/>
    </row>
    <row r="128" spans="1:11" ht="12.75">
      <c r="A128" s="675"/>
      <c r="B128" s="675"/>
      <c r="C128" s="675"/>
      <c r="D128" s="675"/>
      <c r="E128" s="675"/>
      <c r="F128" s="675"/>
      <c r="G128" s="675"/>
      <c r="H128" s="675"/>
      <c r="I128" s="675"/>
      <c r="J128" s="675"/>
      <c r="K128" s="675"/>
    </row>
    <row r="129" spans="1:11" ht="12.75">
      <c r="A129" s="675"/>
      <c r="B129" s="675"/>
      <c r="C129" s="675"/>
      <c r="D129" s="675"/>
      <c r="E129" s="675"/>
      <c r="F129" s="675"/>
      <c r="G129" s="675"/>
      <c r="H129" s="675"/>
      <c r="I129" s="675"/>
      <c r="J129" s="675"/>
      <c r="K129" s="675"/>
    </row>
    <row r="130" spans="1:11" ht="12.75">
      <c r="A130" s="675"/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</row>
    <row r="131" spans="1:11" ht="12.75">
      <c r="A131" s="675"/>
      <c r="B131" s="675"/>
      <c r="C131" s="675"/>
      <c r="D131" s="675"/>
      <c r="E131" s="675"/>
      <c r="F131" s="675"/>
      <c r="G131" s="675"/>
      <c r="H131" s="675"/>
      <c r="I131" s="675"/>
      <c r="J131" s="675"/>
      <c r="K131" s="675"/>
    </row>
    <row r="132" spans="1:11" ht="12.75">
      <c r="A132" s="675"/>
      <c r="B132" s="675"/>
      <c r="C132" s="675"/>
      <c r="D132" s="675"/>
      <c r="E132" s="675"/>
      <c r="F132" s="675"/>
      <c r="G132" s="675"/>
      <c r="H132" s="675"/>
      <c r="I132" s="675"/>
      <c r="J132" s="675"/>
      <c r="K132" s="675"/>
    </row>
    <row r="133" spans="1:11" ht="12.75">
      <c r="A133" s="675"/>
      <c r="B133" s="675"/>
      <c r="C133" s="675"/>
      <c r="D133" s="675"/>
      <c r="E133" s="675"/>
      <c r="F133" s="675"/>
      <c r="G133" s="675"/>
      <c r="H133" s="675"/>
      <c r="I133" s="675"/>
      <c r="J133" s="675"/>
      <c r="K133" s="675"/>
    </row>
    <row r="134" spans="1:11" ht="12.75">
      <c r="A134" s="675"/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</row>
    <row r="135" spans="1:11" ht="12.75">
      <c r="A135" s="675"/>
      <c r="B135" s="675"/>
      <c r="C135" s="675"/>
      <c r="D135" s="675"/>
      <c r="E135" s="675"/>
      <c r="F135" s="675"/>
      <c r="G135" s="675"/>
      <c r="H135" s="675"/>
      <c r="I135" s="675"/>
      <c r="J135" s="675"/>
      <c r="K135" s="675"/>
    </row>
    <row r="136" spans="1:11" ht="12.75">
      <c r="A136" s="675"/>
      <c r="B136" s="675"/>
      <c r="C136" s="675"/>
      <c r="D136" s="675"/>
      <c r="E136" s="675"/>
      <c r="F136" s="675"/>
      <c r="G136" s="675"/>
      <c r="H136" s="675"/>
      <c r="I136" s="675"/>
      <c r="J136" s="675"/>
      <c r="K136" s="675"/>
    </row>
    <row r="137" spans="1:11" ht="12.75">
      <c r="A137" s="675"/>
      <c r="B137" s="675"/>
      <c r="C137" s="675"/>
      <c r="D137" s="675"/>
      <c r="E137" s="675"/>
      <c r="F137" s="675"/>
      <c r="G137" s="675"/>
      <c r="H137" s="675"/>
      <c r="I137" s="675"/>
      <c r="J137" s="675"/>
      <c r="K137" s="675"/>
    </row>
    <row r="138" spans="1:11" ht="12.75">
      <c r="A138" s="675"/>
      <c r="B138" s="675"/>
      <c r="C138" s="675"/>
      <c r="D138" s="675"/>
      <c r="E138" s="675"/>
      <c r="F138" s="675"/>
      <c r="G138" s="675"/>
      <c r="H138" s="675"/>
      <c r="I138" s="675"/>
      <c r="J138" s="675"/>
      <c r="K138" s="675"/>
    </row>
    <row r="139" spans="1:11" ht="12.75">
      <c r="A139" s="675"/>
      <c r="B139" s="675"/>
      <c r="C139" s="675"/>
      <c r="D139" s="675"/>
      <c r="E139" s="675"/>
      <c r="F139" s="675"/>
      <c r="G139" s="675"/>
      <c r="H139" s="675"/>
      <c r="I139" s="675"/>
      <c r="J139" s="675"/>
      <c r="K139" s="675"/>
    </row>
    <row r="140" spans="1:11" ht="12.75">
      <c r="A140" s="675"/>
      <c r="B140" s="675"/>
      <c r="C140" s="675"/>
      <c r="D140" s="675"/>
      <c r="E140" s="675"/>
      <c r="F140" s="675"/>
      <c r="G140" s="675"/>
      <c r="H140" s="675"/>
      <c r="I140" s="675"/>
      <c r="J140" s="675"/>
      <c r="K140" s="675"/>
    </row>
    <row r="141" spans="1:11" ht="12.75">
      <c r="A141" s="675"/>
      <c r="B141" s="675"/>
      <c r="C141" s="675"/>
      <c r="D141" s="675"/>
      <c r="E141" s="675"/>
      <c r="F141" s="675"/>
      <c r="G141" s="675"/>
      <c r="H141" s="675"/>
      <c r="I141" s="675"/>
      <c r="J141" s="675"/>
      <c r="K141" s="675"/>
    </row>
    <row r="142" spans="1:11" ht="12.75">
      <c r="A142" s="675"/>
      <c r="B142" s="675"/>
      <c r="C142" s="675"/>
      <c r="D142" s="675"/>
      <c r="E142" s="675"/>
      <c r="F142" s="675"/>
      <c r="G142" s="675"/>
      <c r="H142" s="675"/>
      <c r="I142" s="675"/>
      <c r="J142" s="675"/>
      <c r="K142" s="675"/>
    </row>
    <row r="143" spans="1:11" ht="12.75">
      <c r="A143" s="675"/>
      <c r="B143" s="675"/>
      <c r="C143" s="675"/>
      <c r="D143" s="675"/>
      <c r="E143" s="675"/>
      <c r="F143" s="675"/>
      <c r="G143" s="675"/>
      <c r="H143" s="675"/>
      <c r="I143" s="675"/>
      <c r="J143" s="675"/>
      <c r="K143" s="675"/>
    </row>
    <row r="144" spans="1:11" ht="12.75">
      <c r="A144" s="675"/>
      <c r="B144" s="675"/>
      <c r="C144" s="675"/>
      <c r="D144" s="675"/>
      <c r="E144" s="675"/>
      <c r="F144" s="675"/>
      <c r="G144" s="675"/>
      <c r="H144" s="675"/>
      <c r="I144" s="675"/>
      <c r="J144" s="675"/>
      <c r="K144" s="675"/>
    </row>
    <row r="145" spans="1:11" ht="12.75">
      <c r="A145" s="675"/>
      <c r="B145" s="675"/>
      <c r="C145" s="675"/>
      <c r="D145" s="675"/>
      <c r="E145" s="675"/>
      <c r="F145" s="675"/>
      <c r="G145" s="675"/>
      <c r="H145" s="675"/>
      <c r="I145" s="675"/>
      <c r="J145" s="675"/>
      <c r="K145" s="675"/>
    </row>
    <row r="146" spans="1:11" ht="12.75">
      <c r="A146" s="675"/>
      <c r="B146" s="675"/>
      <c r="C146" s="675"/>
      <c r="D146" s="675"/>
      <c r="E146" s="675"/>
      <c r="F146" s="675"/>
      <c r="G146" s="675"/>
      <c r="H146" s="675"/>
      <c r="I146" s="675"/>
      <c r="J146" s="675"/>
      <c r="K146" s="675"/>
    </row>
    <row r="147" spans="1:11" ht="12.75">
      <c r="A147" s="675"/>
      <c r="B147" s="675"/>
      <c r="C147" s="675"/>
      <c r="D147" s="675"/>
      <c r="E147" s="675"/>
      <c r="F147" s="675"/>
      <c r="G147" s="675"/>
      <c r="H147" s="675"/>
      <c r="I147" s="675"/>
      <c r="J147" s="675"/>
      <c r="K147" s="675"/>
    </row>
    <row r="148" spans="1:11" ht="12.75">
      <c r="A148" s="675"/>
      <c r="B148" s="675"/>
      <c r="C148" s="675"/>
      <c r="D148" s="675"/>
      <c r="E148" s="675"/>
      <c r="F148" s="675"/>
      <c r="G148" s="675"/>
      <c r="H148" s="675"/>
      <c r="I148" s="675"/>
      <c r="J148" s="675"/>
      <c r="K148" s="675"/>
    </row>
  </sheetData>
  <mergeCells count="80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A25:K25"/>
    <mergeCell ref="A26:I26"/>
    <mergeCell ref="J26:K27"/>
    <mergeCell ref="B27:C28"/>
    <mergeCell ref="D27:I27"/>
    <mergeCell ref="D28:K28"/>
    <mergeCell ref="A29:K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B38:E38"/>
    <mergeCell ref="F38:K38"/>
    <mergeCell ref="B39:F39"/>
    <mergeCell ref="I39:J39"/>
    <mergeCell ref="A40:K40"/>
    <mergeCell ref="A41:I41"/>
    <mergeCell ref="J41:K42"/>
    <mergeCell ref="B42:C43"/>
    <mergeCell ref="D42:I42"/>
    <mergeCell ref="D43:K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showGridLines="0" tabSelected="1" workbookViewId="0" topLeftCell="A1">
      <selection activeCell="F10" sqref="F10"/>
    </sheetView>
  </sheetViews>
  <sheetFormatPr defaultColWidth="9.00390625" defaultRowHeight="12.75"/>
  <cols>
    <col min="1" max="1" width="2.125" style="673" customWidth="1"/>
    <col min="2" max="2" width="8.75390625" style="673" customWidth="1"/>
    <col min="3" max="3" width="9.875" style="673" customWidth="1"/>
    <col min="4" max="4" width="1.00390625" style="673" customWidth="1"/>
    <col min="5" max="5" width="10.875" style="673" customWidth="1"/>
    <col min="6" max="6" width="54.625" style="673" customWidth="1"/>
    <col min="7" max="8" width="22.875" style="673" customWidth="1"/>
    <col min="9" max="9" width="9.875" style="673" customWidth="1"/>
    <col min="10" max="10" width="13.00390625" style="673" customWidth="1"/>
    <col min="11" max="11" width="1.00390625" style="673" customWidth="1"/>
    <col min="12" max="16384" width="8.00390625" style="673" customWidth="1"/>
  </cols>
  <sheetData>
    <row r="1" spans="1:11" ht="46.5" customHeight="1">
      <c r="A1" s="674"/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ht="34.5" customHeight="1">
      <c r="A2" s="675"/>
      <c r="B2" s="676" t="s">
        <v>517</v>
      </c>
      <c r="C2" s="676"/>
      <c r="D2" s="676"/>
      <c r="E2" s="676"/>
      <c r="F2" s="676"/>
      <c r="G2" s="676"/>
      <c r="H2" s="674"/>
      <c r="I2" s="674"/>
      <c r="J2" s="674"/>
      <c r="K2" s="674"/>
    </row>
    <row r="3" spans="1:11" ht="16.5" customHeight="1">
      <c r="A3" s="675"/>
      <c r="B3" s="677" t="s">
        <v>245</v>
      </c>
      <c r="C3" s="678" t="s">
        <v>393</v>
      </c>
      <c r="D3" s="678"/>
      <c r="E3" s="677" t="s">
        <v>394</v>
      </c>
      <c r="F3" s="677" t="s">
        <v>395</v>
      </c>
      <c r="G3" s="677" t="s">
        <v>396</v>
      </c>
      <c r="H3" s="677" t="s">
        <v>397</v>
      </c>
      <c r="I3" s="678" t="s">
        <v>398</v>
      </c>
      <c r="J3" s="678"/>
      <c r="K3" s="675"/>
    </row>
    <row r="4" spans="1:11" ht="16.5" customHeight="1">
      <c r="A4" s="675"/>
      <c r="B4" s="679" t="s">
        <v>399</v>
      </c>
      <c r="C4" s="680"/>
      <c r="D4" s="680"/>
      <c r="E4" s="679"/>
      <c r="F4" s="681" t="s">
        <v>400</v>
      </c>
      <c r="G4" s="682" t="s">
        <v>401</v>
      </c>
      <c r="H4" s="682" t="s">
        <v>402</v>
      </c>
      <c r="I4" s="683" t="s">
        <v>403</v>
      </c>
      <c r="J4" s="683"/>
      <c r="K4" s="675"/>
    </row>
    <row r="5" spans="1:11" ht="16.5" customHeight="1">
      <c r="A5" s="675"/>
      <c r="B5" s="684"/>
      <c r="C5" s="685" t="s">
        <v>404</v>
      </c>
      <c r="D5" s="685"/>
      <c r="E5" s="686"/>
      <c r="F5" s="687" t="s">
        <v>405</v>
      </c>
      <c r="G5" s="688" t="s">
        <v>401</v>
      </c>
      <c r="H5" s="688" t="s">
        <v>402</v>
      </c>
      <c r="I5" s="689" t="s">
        <v>403</v>
      </c>
      <c r="J5" s="689"/>
      <c r="K5" s="675"/>
    </row>
    <row r="6" spans="1:11" ht="16.5" customHeight="1">
      <c r="A6" s="675"/>
      <c r="B6" s="690"/>
      <c r="C6" s="691"/>
      <c r="D6" s="691"/>
      <c r="E6" s="692" t="s">
        <v>518</v>
      </c>
      <c r="F6" s="687" t="s">
        <v>140</v>
      </c>
      <c r="G6" s="688" t="s">
        <v>408</v>
      </c>
      <c r="H6" s="688" t="s">
        <v>409</v>
      </c>
      <c r="I6" s="689" t="s">
        <v>409</v>
      </c>
      <c r="J6" s="689"/>
      <c r="K6" s="675"/>
    </row>
    <row r="7" spans="1:11" ht="16.5" customHeight="1">
      <c r="A7" s="675"/>
      <c r="B7" s="690"/>
      <c r="C7" s="691"/>
      <c r="D7" s="691"/>
      <c r="E7" s="692" t="s">
        <v>519</v>
      </c>
      <c r="F7" s="687" t="s">
        <v>140</v>
      </c>
      <c r="G7" s="688" t="s">
        <v>411</v>
      </c>
      <c r="H7" s="688" t="s">
        <v>412</v>
      </c>
      <c r="I7" s="689" t="s">
        <v>413</v>
      </c>
      <c r="J7" s="689"/>
      <c r="K7" s="675"/>
    </row>
    <row r="8" spans="1:11" ht="16.5" customHeight="1">
      <c r="A8" s="675"/>
      <c r="B8" s="679" t="s">
        <v>414</v>
      </c>
      <c r="C8" s="680"/>
      <c r="D8" s="680"/>
      <c r="E8" s="679"/>
      <c r="F8" s="681" t="s">
        <v>415</v>
      </c>
      <c r="G8" s="682" t="s">
        <v>520</v>
      </c>
      <c r="H8" s="682" t="s">
        <v>521</v>
      </c>
      <c r="I8" s="683" t="s">
        <v>522</v>
      </c>
      <c r="J8" s="683"/>
      <c r="K8" s="675"/>
    </row>
    <row r="9" spans="1:11" ht="16.5" customHeight="1">
      <c r="A9" s="675"/>
      <c r="B9" s="684"/>
      <c r="C9" s="685" t="s">
        <v>419</v>
      </c>
      <c r="D9" s="685"/>
      <c r="E9" s="686"/>
      <c r="F9" s="687" t="s">
        <v>420</v>
      </c>
      <c r="G9" s="688" t="s">
        <v>523</v>
      </c>
      <c r="H9" s="688" t="s">
        <v>521</v>
      </c>
      <c r="I9" s="689" t="s">
        <v>524</v>
      </c>
      <c r="J9" s="689"/>
      <c r="K9" s="675"/>
    </row>
    <row r="10" spans="1:11" ht="16.5" customHeight="1">
      <c r="A10" s="675"/>
      <c r="B10" s="690"/>
      <c r="C10" s="691"/>
      <c r="D10" s="691"/>
      <c r="E10" s="692" t="s">
        <v>525</v>
      </c>
      <c r="F10" s="687" t="s">
        <v>140</v>
      </c>
      <c r="G10" s="688" t="s">
        <v>526</v>
      </c>
      <c r="H10" s="688" t="s">
        <v>527</v>
      </c>
      <c r="I10" s="689" t="s">
        <v>528</v>
      </c>
      <c r="J10" s="689"/>
      <c r="K10" s="675"/>
    </row>
    <row r="11" spans="1:11" ht="16.5" customHeight="1">
      <c r="A11" s="675"/>
      <c r="B11" s="690"/>
      <c r="C11" s="691"/>
      <c r="D11" s="691"/>
      <c r="E11" s="692" t="s">
        <v>529</v>
      </c>
      <c r="F11" s="687" t="s">
        <v>151</v>
      </c>
      <c r="G11" s="688" t="s">
        <v>530</v>
      </c>
      <c r="H11" s="688" t="s">
        <v>531</v>
      </c>
      <c r="I11" s="689" t="s">
        <v>532</v>
      </c>
      <c r="J11" s="689"/>
      <c r="K11" s="675"/>
    </row>
    <row r="12" spans="1:11" ht="16.5" customHeight="1">
      <c r="A12" s="675"/>
      <c r="B12" s="679" t="s">
        <v>533</v>
      </c>
      <c r="C12" s="680"/>
      <c r="D12" s="680"/>
      <c r="E12" s="679"/>
      <c r="F12" s="681" t="s">
        <v>534</v>
      </c>
      <c r="G12" s="682" t="s">
        <v>535</v>
      </c>
      <c r="H12" s="682" t="s">
        <v>536</v>
      </c>
      <c r="I12" s="683" t="s">
        <v>537</v>
      </c>
      <c r="J12" s="683"/>
      <c r="K12" s="675"/>
    </row>
    <row r="13" spans="1:11" ht="16.5" customHeight="1">
      <c r="A13" s="675"/>
      <c r="B13" s="684"/>
      <c r="C13" s="685" t="s">
        <v>538</v>
      </c>
      <c r="D13" s="685"/>
      <c r="E13" s="686"/>
      <c r="F13" s="687" t="s">
        <v>539</v>
      </c>
      <c r="G13" s="688" t="s">
        <v>540</v>
      </c>
      <c r="H13" s="688" t="s">
        <v>541</v>
      </c>
      <c r="I13" s="689" t="s">
        <v>542</v>
      </c>
      <c r="J13" s="689"/>
      <c r="K13" s="675"/>
    </row>
    <row r="14" spans="1:11" ht="16.5" customHeight="1">
      <c r="A14" s="675"/>
      <c r="B14" s="690"/>
      <c r="C14" s="691"/>
      <c r="D14" s="691"/>
      <c r="E14" s="692" t="s">
        <v>335</v>
      </c>
      <c r="F14" s="687" t="s">
        <v>137</v>
      </c>
      <c r="G14" s="688" t="s">
        <v>543</v>
      </c>
      <c r="H14" s="688" t="s">
        <v>544</v>
      </c>
      <c r="I14" s="689" t="s">
        <v>545</v>
      </c>
      <c r="J14" s="689"/>
      <c r="K14" s="675"/>
    </row>
    <row r="15" spans="1:11" ht="16.5" customHeight="1">
      <c r="A15" s="675"/>
      <c r="B15" s="690"/>
      <c r="C15" s="691"/>
      <c r="D15" s="691"/>
      <c r="E15" s="692" t="s">
        <v>525</v>
      </c>
      <c r="F15" s="687" t="s">
        <v>140</v>
      </c>
      <c r="G15" s="688" t="s">
        <v>546</v>
      </c>
      <c r="H15" s="688" t="s">
        <v>547</v>
      </c>
      <c r="I15" s="689" t="s">
        <v>548</v>
      </c>
      <c r="J15" s="689"/>
      <c r="K15" s="675"/>
    </row>
    <row r="16" spans="1:11" ht="16.5" customHeight="1">
      <c r="A16" s="675"/>
      <c r="B16" s="684"/>
      <c r="C16" s="685" t="s">
        <v>549</v>
      </c>
      <c r="D16" s="685"/>
      <c r="E16" s="686"/>
      <c r="F16" s="687" t="s">
        <v>550</v>
      </c>
      <c r="G16" s="688" t="s">
        <v>551</v>
      </c>
      <c r="H16" s="688" t="s">
        <v>552</v>
      </c>
      <c r="I16" s="689" t="s">
        <v>553</v>
      </c>
      <c r="J16" s="689"/>
      <c r="K16" s="675"/>
    </row>
    <row r="17" spans="1:11" ht="16.5" customHeight="1">
      <c r="A17" s="675"/>
      <c r="B17" s="690"/>
      <c r="C17" s="691"/>
      <c r="D17" s="691"/>
      <c r="E17" s="692" t="s">
        <v>525</v>
      </c>
      <c r="F17" s="687" t="s">
        <v>140</v>
      </c>
      <c r="G17" s="688" t="s">
        <v>554</v>
      </c>
      <c r="H17" s="688" t="s">
        <v>552</v>
      </c>
      <c r="I17" s="689" t="s">
        <v>555</v>
      </c>
      <c r="J17" s="689"/>
      <c r="K17" s="675"/>
    </row>
    <row r="18" spans="1:11" ht="16.5" customHeight="1">
      <c r="A18" s="675"/>
      <c r="B18" s="679" t="s">
        <v>442</v>
      </c>
      <c r="C18" s="680"/>
      <c r="D18" s="680"/>
      <c r="E18" s="679"/>
      <c r="F18" s="681" t="s">
        <v>149</v>
      </c>
      <c r="G18" s="682" t="s">
        <v>556</v>
      </c>
      <c r="H18" s="682" t="s">
        <v>444</v>
      </c>
      <c r="I18" s="683" t="s">
        <v>557</v>
      </c>
      <c r="J18" s="683"/>
      <c r="K18" s="675"/>
    </row>
    <row r="19" spans="1:11" ht="16.5" customHeight="1">
      <c r="A19" s="675"/>
      <c r="B19" s="684"/>
      <c r="C19" s="685" t="s">
        <v>446</v>
      </c>
      <c r="D19" s="685"/>
      <c r="E19" s="686"/>
      <c r="F19" s="687" t="s">
        <v>447</v>
      </c>
      <c r="G19" s="688" t="s">
        <v>558</v>
      </c>
      <c r="H19" s="688" t="s">
        <v>449</v>
      </c>
      <c r="I19" s="689" t="s">
        <v>559</v>
      </c>
      <c r="J19" s="689"/>
      <c r="K19" s="675"/>
    </row>
    <row r="20" spans="1:11" ht="16.5" customHeight="1">
      <c r="A20" s="675"/>
      <c r="B20" s="690"/>
      <c r="C20" s="691"/>
      <c r="D20" s="691"/>
      <c r="E20" s="692" t="s">
        <v>335</v>
      </c>
      <c r="F20" s="687" t="s">
        <v>137</v>
      </c>
      <c r="G20" s="688" t="s">
        <v>560</v>
      </c>
      <c r="H20" s="688" t="s">
        <v>561</v>
      </c>
      <c r="I20" s="689" t="s">
        <v>562</v>
      </c>
      <c r="J20" s="689"/>
      <c r="K20" s="675"/>
    </row>
    <row r="21" spans="1:11" ht="16.5" customHeight="1">
      <c r="A21" s="675"/>
      <c r="B21" s="690"/>
      <c r="C21" s="691"/>
      <c r="D21" s="691"/>
      <c r="E21" s="692" t="s">
        <v>563</v>
      </c>
      <c r="F21" s="687" t="s">
        <v>564</v>
      </c>
      <c r="G21" s="688" t="s">
        <v>565</v>
      </c>
      <c r="H21" s="688" t="s">
        <v>566</v>
      </c>
      <c r="I21" s="689" t="s">
        <v>567</v>
      </c>
      <c r="J21" s="689"/>
      <c r="K21" s="675"/>
    </row>
    <row r="22" spans="1:11" ht="16.5" customHeight="1">
      <c r="A22" s="675"/>
      <c r="B22" s="684"/>
      <c r="C22" s="685" t="s">
        <v>455</v>
      </c>
      <c r="D22" s="685"/>
      <c r="E22" s="686"/>
      <c r="F22" s="687" t="s">
        <v>150</v>
      </c>
      <c r="G22" s="688" t="s">
        <v>568</v>
      </c>
      <c r="H22" s="688" t="s">
        <v>457</v>
      </c>
      <c r="I22" s="689" t="s">
        <v>569</v>
      </c>
      <c r="J22" s="689"/>
      <c r="K22" s="675"/>
    </row>
    <row r="23" spans="1:11" ht="16.5" customHeight="1">
      <c r="A23" s="675"/>
      <c r="B23" s="690"/>
      <c r="C23" s="691"/>
      <c r="D23" s="691"/>
      <c r="E23" s="692" t="s">
        <v>335</v>
      </c>
      <c r="F23" s="687" t="s">
        <v>137</v>
      </c>
      <c r="G23" s="688" t="s">
        <v>570</v>
      </c>
      <c r="H23" s="688" t="s">
        <v>457</v>
      </c>
      <c r="I23" s="689" t="s">
        <v>571</v>
      </c>
      <c r="J23" s="689"/>
      <c r="K23" s="675"/>
    </row>
    <row r="24" spans="1:11" ht="16.5" customHeight="1">
      <c r="A24" s="675"/>
      <c r="B24" s="679" t="s">
        <v>476</v>
      </c>
      <c r="C24" s="680"/>
      <c r="D24" s="680"/>
      <c r="E24" s="679"/>
      <c r="F24" s="681" t="s">
        <v>477</v>
      </c>
      <c r="G24" s="682" t="s">
        <v>572</v>
      </c>
      <c r="H24" s="682" t="s">
        <v>479</v>
      </c>
      <c r="I24" s="683" t="s">
        <v>573</v>
      </c>
      <c r="J24" s="683"/>
      <c r="K24" s="675"/>
    </row>
    <row r="25" spans="1:11" ht="16.5" customHeight="1">
      <c r="A25" s="675"/>
      <c r="B25" s="684"/>
      <c r="C25" s="685" t="s">
        <v>483</v>
      </c>
      <c r="D25" s="685"/>
      <c r="E25" s="686"/>
      <c r="F25" s="687" t="s">
        <v>484</v>
      </c>
      <c r="G25" s="688" t="s">
        <v>574</v>
      </c>
      <c r="H25" s="688" t="s">
        <v>479</v>
      </c>
      <c r="I25" s="689" t="s">
        <v>575</v>
      </c>
      <c r="J25" s="689"/>
      <c r="K25" s="675"/>
    </row>
    <row r="26" spans="1:11" ht="16.5" customHeight="1">
      <c r="A26" s="675"/>
      <c r="B26" s="690"/>
      <c r="C26" s="691"/>
      <c r="D26" s="691"/>
      <c r="E26" s="692" t="s">
        <v>576</v>
      </c>
      <c r="F26" s="687" t="s">
        <v>577</v>
      </c>
      <c r="G26" s="688" t="s">
        <v>578</v>
      </c>
      <c r="H26" s="688" t="s">
        <v>579</v>
      </c>
      <c r="I26" s="689" t="s">
        <v>580</v>
      </c>
      <c r="J26" s="689"/>
      <c r="K26" s="675"/>
    </row>
    <row r="27" spans="1:11" ht="16.5" customHeight="1">
      <c r="A27" s="675"/>
      <c r="B27" s="690"/>
      <c r="C27" s="691"/>
      <c r="D27" s="691"/>
      <c r="E27" s="692" t="s">
        <v>581</v>
      </c>
      <c r="F27" s="687" t="s">
        <v>582</v>
      </c>
      <c r="G27" s="688" t="s">
        <v>583</v>
      </c>
      <c r="H27" s="688" t="s">
        <v>584</v>
      </c>
      <c r="I27" s="689" t="s">
        <v>585</v>
      </c>
      <c r="J27" s="689"/>
      <c r="K27" s="675"/>
    </row>
    <row r="28" spans="1:11" ht="16.5" customHeight="1">
      <c r="A28" s="675"/>
      <c r="B28" s="690"/>
      <c r="C28" s="691"/>
      <c r="D28" s="691"/>
      <c r="E28" s="692" t="s">
        <v>586</v>
      </c>
      <c r="F28" s="687" t="s">
        <v>587</v>
      </c>
      <c r="G28" s="688" t="s">
        <v>588</v>
      </c>
      <c r="H28" s="688" t="s">
        <v>589</v>
      </c>
      <c r="I28" s="689" t="s">
        <v>590</v>
      </c>
      <c r="J28" s="689"/>
      <c r="K28" s="675"/>
    </row>
    <row r="29" spans="1:11" ht="16.5" customHeight="1">
      <c r="A29" s="675"/>
      <c r="B29" s="690"/>
      <c r="C29" s="691"/>
      <c r="D29" s="691"/>
      <c r="E29" s="692" t="s">
        <v>591</v>
      </c>
      <c r="F29" s="687" t="s">
        <v>137</v>
      </c>
      <c r="G29" s="688" t="s">
        <v>408</v>
      </c>
      <c r="H29" s="688" t="s">
        <v>592</v>
      </c>
      <c r="I29" s="689" t="s">
        <v>592</v>
      </c>
      <c r="J29" s="689"/>
      <c r="K29" s="675"/>
    </row>
    <row r="30" spans="1:11" ht="5.25" customHeight="1">
      <c r="A30" s="674"/>
      <c r="B30" s="674"/>
      <c r="C30" s="674"/>
      <c r="D30" s="674"/>
      <c r="E30" s="674"/>
      <c r="F30" s="674"/>
      <c r="G30" s="674"/>
      <c r="H30" s="674"/>
      <c r="I30" s="674"/>
      <c r="J30" s="693" t="s">
        <v>481</v>
      </c>
      <c r="K30" s="693"/>
    </row>
    <row r="31" spans="1:11" ht="5.25" customHeight="1">
      <c r="A31" s="675"/>
      <c r="B31" s="693" t="s">
        <v>482</v>
      </c>
      <c r="C31" s="693"/>
      <c r="D31" s="674"/>
      <c r="E31" s="674"/>
      <c r="F31" s="674"/>
      <c r="G31" s="674"/>
      <c r="H31" s="674"/>
      <c r="I31" s="674"/>
      <c r="J31" s="693"/>
      <c r="K31" s="693"/>
    </row>
    <row r="32" spans="1:11" ht="11.25" customHeight="1">
      <c r="A32" s="675"/>
      <c r="B32" s="693"/>
      <c r="C32" s="693"/>
      <c r="D32" s="674"/>
      <c r="E32" s="674"/>
      <c r="F32" s="674"/>
      <c r="G32" s="674"/>
      <c r="H32" s="674"/>
      <c r="I32" s="674"/>
      <c r="J32" s="674"/>
      <c r="K32" s="674"/>
    </row>
    <row r="33" spans="1:11" ht="63.75" customHeight="1">
      <c r="A33" s="674"/>
      <c r="B33" s="674"/>
      <c r="C33" s="674"/>
      <c r="D33" s="674"/>
      <c r="E33" s="674"/>
      <c r="F33" s="674"/>
      <c r="G33" s="674"/>
      <c r="H33" s="674"/>
      <c r="I33" s="674"/>
      <c r="J33" s="674"/>
      <c r="K33" s="674"/>
    </row>
    <row r="34" spans="1:11" ht="16.5" customHeight="1">
      <c r="A34" s="675"/>
      <c r="B34" s="690"/>
      <c r="C34" s="691"/>
      <c r="D34" s="691"/>
      <c r="E34" s="692" t="s">
        <v>593</v>
      </c>
      <c r="F34" s="687" t="s">
        <v>594</v>
      </c>
      <c r="G34" s="688" t="s">
        <v>595</v>
      </c>
      <c r="H34" s="688" t="s">
        <v>596</v>
      </c>
      <c r="I34" s="689" t="s">
        <v>597</v>
      </c>
      <c r="J34" s="689"/>
      <c r="K34" s="675"/>
    </row>
    <row r="35" spans="1:11" ht="16.5" customHeight="1">
      <c r="A35" s="675"/>
      <c r="B35" s="690"/>
      <c r="C35" s="691"/>
      <c r="D35" s="691"/>
      <c r="E35" s="692" t="s">
        <v>598</v>
      </c>
      <c r="F35" s="687" t="s">
        <v>599</v>
      </c>
      <c r="G35" s="688" t="s">
        <v>408</v>
      </c>
      <c r="H35" s="688" t="s">
        <v>600</v>
      </c>
      <c r="I35" s="689" t="s">
        <v>600</v>
      </c>
      <c r="J35" s="689"/>
      <c r="K35" s="675"/>
    </row>
    <row r="36" spans="1:11" ht="16.5" customHeight="1">
      <c r="A36" s="675"/>
      <c r="B36" s="690"/>
      <c r="C36" s="691"/>
      <c r="D36" s="691"/>
      <c r="E36" s="692" t="s">
        <v>601</v>
      </c>
      <c r="F36" s="687" t="s">
        <v>602</v>
      </c>
      <c r="G36" s="688" t="s">
        <v>603</v>
      </c>
      <c r="H36" s="688" t="s">
        <v>604</v>
      </c>
      <c r="I36" s="689" t="s">
        <v>605</v>
      </c>
      <c r="J36" s="689"/>
      <c r="K36" s="675"/>
    </row>
    <row r="37" spans="1:11" ht="16.5" customHeight="1">
      <c r="A37" s="675"/>
      <c r="B37" s="690"/>
      <c r="C37" s="691"/>
      <c r="D37" s="691"/>
      <c r="E37" s="692" t="s">
        <v>606</v>
      </c>
      <c r="F37" s="687" t="s">
        <v>607</v>
      </c>
      <c r="G37" s="688" t="s">
        <v>608</v>
      </c>
      <c r="H37" s="688" t="s">
        <v>608</v>
      </c>
      <c r="I37" s="689" t="s">
        <v>609</v>
      </c>
      <c r="J37" s="689"/>
      <c r="K37" s="675"/>
    </row>
    <row r="38" spans="1:11" ht="16.5" customHeight="1">
      <c r="A38" s="675"/>
      <c r="B38" s="679" t="s">
        <v>610</v>
      </c>
      <c r="C38" s="680"/>
      <c r="D38" s="680"/>
      <c r="E38" s="679"/>
      <c r="F38" s="681" t="s">
        <v>611</v>
      </c>
      <c r="G38" s="682" t="s">
        <v>612</v>
      </c>
      <c r="H38" s="682" t="s">
        <v>613</v>
      </c>
      <c r="I38" s="683" t="s">
        <v>614</v>
      </c>
      <c r="J38" s="683"/>
      <c r="K38" s="675"/>
    </row>
    <row r="39" spans="1:11" ht="16.5" customHeight="1">
      <c r="A39" s="675"/>
      <c r="B39" s="684"/>
      <c r="C39" s="685" t="s">
        <v>615</v>
      </c>
      <c r="D39" s="685"/>
      <c r="E39" s="686"/>
      <c r="F39" s="687" t="s">
        <v>616</v>
      </c>
      <c r="G39" s="688" t="s">
        <v>617</v>
      </c>
      <c r="H39" s="688" t="s">
        <v>613</v>
      </c>
      <c r="I39" s="689" t="s">
        <v>618</v>
      </c>
      <c r="J39" s="689"/>
      <c r="K39" s="675"/>
    </row>
    <row r="40" spans="1:11" ht="16.5" customHeight="1">
      <c r="A40" s="675"/>
      <c r="B40" s="690"/>
      <c r="C40" s="691"/>
      <c r="D40" s="691"/>
      <c r="E40" s="692" t="s">
        <v>525</v>
      </c>
      <c r="F40" s="687" t="s">
        <v>140</v>
      </c>
      <c r="G40" s="688" t="s">
        <v>619</v>
      </c>
      <c r="H40" s="688" t="s">
        <v>613</v>
      </c>
      <c r="I40" s="689" t="s">
        <v>620</v>
      </c>
      <c r="J40" s="689"/>
      <c r="K40" s="675"/>
    </row>
    <row r="41" spans="1:11" ht="5.25" customHeight="1">
      <c r="A41" s="675"/>
      <c r="B41" s="694"/>
      <c r="C41" s="694"/>
      <c r="D41" s="694"/>
      <c r="E41" s="694"/>
      <c r="F41" s="674"/>
      <c r="G41" s="674"/>
      <c r="H41" s="674"/>
      <c r="I41" s="674"/>
      <c r="J41" s="674"/>
      <c r="K41" s="674"/>
    </row>
    <row r="42" spans="1:11" ht="16.5" customHeight="1">
      <c r="A42" s="675"/>
      <c r="B42" s="698" t="s">
        <v>512</v>
      </c>
      <c r="C42" s="698"/>
      <c r="D42" s="698"/>
      <c r="E42" s="698"/>
      <c r="F42" s="698"/>
      <c r="G42" s="696" t="s">
        <v>621</v>
      </c>
      <c r="H42" s="696" t="s">
        <v>514</v>
      </c>
      <c r="I42" s="697" t="s">
        <v>622</v>
      </c>
      <c r="J42" s="697"/>
      <c r="K42" s="675"/>
    </row>
    <row r="43" spans="1:11" ht="380.25" customHeight="1">
      <c r="A43" s="674"/>
      <c r="B43" s="674"/>
      <c r="C43" s="674"/>
      <c r="D43" s="674"/>
      <c r="E43" s="674"/>
      <c r="F43" s="674"/>
      <c r="G43" s="674"/>
      <c r="H43" s="674"/>
      <c r="I43" s="674"/>
      <c r="J43" s="674"/>
      <c r="K43" s="674"/>
    </row>
    <row r="44" spans="1:11" ht="5.25" customHeight="1">
      <c r="A44" s="674"/>
      <c r="B44" s="674"/>
      <c r="C44" s="674"/>
      <c r="D44" s="674"/>
      <c r="E44" s="674"/>
      <c r="F44" s="674"/>
      <c r="G44" s="674"/>
      <c r="H44" s="674"/>
      <c r="I44" s="674"/>
      <c r="J44" s="693" t="s">
        <v>516</v>
      </c>
      <c r="K44" s="693"/>
    </row>
    <row r="45" spans="1:11" ht="5.25" customHeight="1">
      <c r="A45" s="675"/>
      <c r="B45" s="693" t="s">
        <v>482</v>
      </c>
      <c r="C45" s="693"/>
      <c r="D45" s="674"/>
      <c r="E45" s="674"/>
      <c r="F45" s="674"/>
      <c r="G45" s="674"/>
      <c r="H45" s="674"/>
      <c r="I45" s="674"/>
      <c r="J45" s="693"/>
      <c r="K45" s="693"/>
    </row>
    <row r="46" spans="1:11" ht="11.25" customHeight="1">
      <c r="A46" s="675"/>
      <c r="B46" s="693"/>
      <c r="C46" s="693"/>
      <c r="D46" s="674"/>
      <c r="E46" s="674"/>
      <c r="F46" s="674"/>
      <c r="G46" s="674"/>
      <c r="H46" s="674"/>
      <c r="I46" s="674"/>
      <c r="J46" s="674"/>
      <c r="K46" s="674"/>
    </row>
    <row r="47" spans="1:11" ht="12.75">
      <c r="A47" s="675"/>
      <c r="B47" s="675"/>
      <c r="C47" s="675"/>
      <c r="D47" s="675"/>
      <c r="E47" s="675"/>
      <c r="F47" s="675"/>
      <c r="G47" s="675"/>
      <c r="H47" s="675"/>
      <c r="I47" s="675"/>
      <c r="J47" s="675"/>
      <c r="K47" s="675"/>
    </row>
    <row r="48" spans="1:11" ht="12.75">
      <c r="A48" s="675"/>
      <c r="B48" s="675"/>
      <c r="C48" s="675"/>
      <c r="D48" s="675"/>
      <c r="E48" s="675"/>
      <c r="F48" s="675"/>
      <c r="G48" s="675"/>
      <c r="H48" s="675"/>
      <c r="I48" s="675"/>
      <c r="J48" s="675"/>
      <c r="K48" s="675"/>
    </row>
    <row r="49" spans="1:11" ht="12.75">
      <c r="A49" s="675"/>
      <c r="B49" s="675"/>
      <c r="C49" s="675"/>
      <c r="D49" s="675"/>
      <c r="E49" s="675"/>
      <c r="F49" s="675"/>
      <c r="G49" s="675"/>
      <c r="H49" s="675"/>
      <c r="I49" s="675"/>
      <c r="J49" s="675"/>
      <c r="K49" s="675"/>
    </row>
    <row r="50" spans="1:11" ht="12.75">
      <c r="A50" s="675"/>
      <c r="B50" s="675"/>
      <c r="C50" s="675"/>
      <c r="D50" s="675"/>
      <c r="E50" s="675"/>
      <c r="F50" s="675"/>
      <c r="G50" s="675"/>
      <c r="H50" s="675"/>
      <c r="I50" s="675"/>
      <c r="J50" s="675"/>
      <c r="K50" s="675"/>
    </row>
    <row r="51" spans="1:11" ht="12.75">
      <c r="A51" s="675"/>
      <c r="B51" s="675"/>
      <c r="C51" s="675"/>
      <c r="D51" s="675"/>
      <c r="E51" s="675"/>
      <c r="F51" s="675"/>
      <c r="G51" s="675"/>
      <c r="H51" s="675"/>
      <c r="I51" s="675"/>
      <c r="J51" s="675"/>
      <c r="K51" s="675"/>
    </row>
    <row r="52" spans="1:11" ht="12.75">
      <c r="A52" s="675"/>
      <c r="B52" s="675"/>
      <c r="C52" s="675"/>
      <c r="D52" s="675"/>
      <c r="E52" s="675"/>
      <c r="F52" s="675"/>
      <c r="G52" s="675"/>
      <c r="H52" s="675"/>
      <c r="I52" s="675"/>
      <c r="J52" s="675"/>
      <c r="K52" s="675"/>
    </row>
    <row r="53" spans="1:11" ht="12.75">
      <c r="A53" s="675"/>
      <c r="B53" s="675"/>
      <c r="C53" s="675"/>
      <c r="D53" s="675"/>
      <c r="E53" s="675"/>
      <c r="F53" s="675"/>
      <c r="G53" s="675"/>
      <c r="H53" s="675"/>
      <c r="I53" s="675"/>
      <c r="J53" s="675"/>
      <c r="K53" s="675"/>
    </row>
    <row r="54" spans="1:11" ht="12.75">
      <c r="A54" s="675"/>
      <c r="B54" s="675"/>
      <c r="C54" s="675"/>
      <c r="D54" s="675"/>
      <c r="E54" s="675"/>
      <c r="F54" s="675"/>
      <c r="G54" s="675"/>
      <c r="H54" s="675"/>
      <c r="I54" s="675"/>
      <c r="J54" s="675"/>
      <c r="K54" s="675"/>
    </row>
    <row r="55" spans="1:11" ht="12.75">
      <c r="A55" s="675"/>
      <c r="B55" s="675"/>
      <c r="C55" s="675"/>
      <c r="D55" s="675"/>
      <c r="E55" s="675"/>
      <c r="F55" s="675"/>
      <c r="G55" s="675"/>
      <c r="H55" s="675"/>
      <c r="I55" s="675"/>
      <c r="J55" s="675"/>
      <c r="K55" s="675"/>
    </row>
    <row r="56" spans="1:11" ht="12.75">
      <c r="A56" s="675"/>
      <c r="B56" s="675"/>
      <c r="C56" s="675"/>
      <c r="D56" s="675"/>
      <c r="E56" s="675"/>
      <c r="F56" s="675"/>
      <c r="G56" s="675"/>
      <c r="H56" s="675"/>
      <c r="I56" s="675"/>
      <c r="J56" s="675"/>
      <c r="K56" s="675"/>
    </row>
    <row r="57" spans="1:11" ht="12.75">
      <c r="A57" s="675"/>
      <c r="B57" s="675"/>
      <c r="C57" s="675"/>
      <c r="D57" s="675"/>
      <c r="E57" s="675"/>
      <c r="F57" s="675"/>
      <c r="G57" s="675"/>
      <c r="H57" s="675"/>
      <c r="I57" s="675"/>
      <c r="J57" s="675"/>
      <c r="K57" s="675"/>
    </row>
    <row r="58" spans="1:11" ht="12.75">
      <c r="A58" s="675"/>
      <c r="B58" s="675"/>
      <c r="C58" s="675"/>
      <c r="D58" s="675"/>
      <c r="E58" s="675"/>
      <c r="F58" s="675"/>
      <c r="G58" s="675"/>
      <c r="H58" s="675"/>
      <c r="I58" s="675"/>
      <c r="J58" s="675"/>
      <c r="K58" s="675"/>
    </row>
    <row r="59" spans="1:11" ht="12.75">
      <c r="A59" s="675"/>
      <c r="B59" s="675"/>
      <c r="C59" s="675"/>
      <c r="D59" s="675"/>
      <c r="E59" s="675"/>
      <c r="F59" s="675"/>
      <c r="G59" s="675"/>
      <c r="H59" s="675"/>
      <c r="I59" s="675"/>
      <c r="J59" s="675"/>
      <c r="K59" s="675"/>
    </row>
    <row r="60" spans="1:11" ht="12.75">
      <c r="A60" s="675"/>
      <c r="B60" s="675"/>
      <c r="C60" s="675"/>
      <c r="D60" s="675"/>
      <c r="E60" s="675"/>
      <c r="F60" s="675"/>
      <c r="G60" s="675"/>
      <c r="H60" s="675"/>
      <c r="I60" s="675"/>
      <c r="J60" s="675"/>
      <c r="K60" s="675"/>
    </row>
    <row r="61" spans="1:11" ht="12.75">
      <c r="A61" s="675"/>
      <c r="B61" s="675"/>
      <c r="C61" s="675"/>
      <c r="D61" s="675"/>
      <c r="E61" s="675"/>
      <c r="F61" s="675"/>
      <c r="G61" s="675"/>
      <c r="H61" s="675"/>
      <c r="I61" s="675"/>
      <c r="J61" s="675"/>
      <c r="K61" s="675"/>
    </row>
    <row r="62" spans="1:11" ht="12.75">
      <c r="A62" s="675"/>
      <c r="B62" s="675"/>
      <c r="C62" s="675"/>
      <c r="D62" s="675"/>
      <c r="E62" s="675"/>
      <c r="F62" s="675"/>
      <c r="G62" s="675"/>
      <c r="H62" s="675"/>
      <c r="I62" s="675"/>
      <c r="J62" s="675"/>
      <c r="K62" s="675"/>
    </row>
    <row r="63" spans="1:11" ht="12.75">
      <c r="A63" s="675"/>
      <c r="B63" s="675"/>
      <c r="C63" s="675"/>
      <c r="D63" s="675"/>
      <c r="E63" s="675"/>
      <c r="F63" s="675"/>
      <c r="G63" s="675"/>
      <c r="H63" s="675"/>
      <c r="I63" s="675"/>
      <c r="J63" s="675"/>
      <c r="K63" s="675"/>
    </row>
    <row r="64" spans="1:11" ht="12.75">
      <c r="A64" s="675"/>
      <c r="B64" s="675"/>
      <c r="C64" s="675"/>
      <c r="D64" s="675"/>
      <c r="E64" s="675"/>
      <c r="F64" s="675"/>
      <c r="G64" s="675"/>
      <c r="H64" s="675"/>
      <c r="I64" s="675"/>
      <c r="J64" s="675"/>
      <c r="K64" s="675"/>
    </row>
    <row r="65" spans="1:11" ht="12.75">
      <c r="A65" s="675"/>
      <c r="B65" s="675"/>
      <c r="C65" s="675"/>
      <c r="D65" s="675"/>
      <c r="E65" s="675"/>
      <c r="F65" s="675"/>
      <c r="G65" s="675"/>
      <c r="H65" s="675"/>
      <c r="I65" s="675"/>
      <c r="J65" s="675"/>
      <c r="K65" s="675"/>
    </row>
    <row r="66" spans="1:11" ht="12.75">
      <c r="A66" s="675"/>
      <c r="B66" s="675"/>
      <c r="C66" s="675"/>
      <c r="D66" s="675"/>
      <c r="E66" s="675"/>
      <c r="F66" s="675"/>
      <c r="G66" s="675"/>
      <c r="H66" s="675"/>
      <c r="I66" s="675"/>
      <c r="J66" s="675"/>
      <c r="K66" s="675"/>
    </row>
    <row r="67" spans="1:11" ht="12.75">
      <c r="A67" s="675"/>
      <c r="B67" s="675"/>
      <c r="C67" s="675"/>
      <c r="D67" s="675"/>
      <c r="E67" s="675"/>
      <c r="F67" s="675"/>
      <c r="G67" s="675"/>
      <c r="H67" s="675"/>
      <c r="I67" s="675"/>
      <c r="J67" s="675"/>
      <c r="K67" s="675"/>
    </row>
    <row r="68" spans="1:11" ht="12.75">
      <c r="A68" s="675"/>
      <c r="B68" s="675"/>
      <c r="C68" s="675"/>
      <c r="D68" s="675"/>
      <c r="E68" s="675"/>
      <c r="F68" s="675"/>
      <c r="G68" s="675"/>
      <c r="H68" s="675"/>
      <c r="I68" s="675"/>
      <c r="J68" s="675"/>
      <c r="K68" s="675"/>
    </row>
    <row r="69" spans="1:11" ht="12.75">
      <c r="A69" s="675"/>
      <c r="B69" s="675"/>
      <c r="C69" s="675"/>
      <c r="D69" s="675"/>
      <c r="E69" s="675"/>
      <c r="F69" s="675"/>
      <c r="G69" s="675"/>
      <c r="H69" s="675"/>
      <c r="I69" s="675"/>
      <c r="J69" s="675"/>
      <c r="K69" s="675"/>
    </row>
    <row r="70" spans="1:11" ht="12.75">
      <c r="A70" s="675"/>
      <c r="B70" s="675"/>
      <c r="C70" s="675"/>
      <c r="D70" s="675"/>
      <c r="E70" s="675"/>
      <c r="F70" s="675"/>
      <c r="G70" s="675"/>
      <c r="H70" s="675"/>
      <c r="I70" s="675"/>
      <c r="J70" s="675"/>
      <c r="K70" s="675"/>
    </row>
    <row r="71" spans="1:11" ht="12.75">
      <c r="A71" s="675"/>
      <c r="B71" s="675"/>
      <c r="C71" s="675"/>
      <c r="D71" s="675"/>
      <c r="E71" s="675"/>
      <c r="F71" s="675"/>
      <c r="G71" s="675"/>
      <c r="H71" s="675"/>
      <c r="I71" s="675"/>
      <c r="J71" s="675"/>
      <c r="K71" s="675"/>
    </row>
    <row r="72" spans="1:11" ht="12.75">
      <c r="A72" s="675"/>
      <c r="B72" s="675"/>
      <c r="C72" s="675"/>
      <c r="D72" s="675"/>
      <c r="E72" s="675"/>
      <c r="F72" s="675"/>
      <c r="G72" s="675"/>
      <c r="H72" s="675"/>
      <c r="I72" s="675"/>
      <c r="J72" s="675"/>
      <c r="K72" s="675"/>
    </row>
    <row r="73" spans="1:11" ht="12.75">
      <c r="A73" s="675"/>
      <c r="B73" s="675"/>
      <c r="C73" s="675"/>
      <c r="D73" s="675"/>
      <c r="E73" s="675"/>
      <c r="F73" s="675"/>
      <c r="G73" s="675"/>
      <c r="H73" s="675"/>
      <c r="I73" s="675"/>
      <c r="J73" s="675"/>
      <c r="K73" s="675"/>
    </row>
    <row r="74" spans="1:11" ht="12.75">
      <c r="A74" s="675"/>
      <c r="B74" s="675"/>
      <c r="C74" s="675"/>
      <c r="D74" s="675"/>
      <c r="E74" s="675"/>
      <c r="F74" s="675"/>
      <c r="G74" s="675"/>
      <c r="H74" s="675"/>
      <c r="I74" s="675"/>
      <c r="J74" s="675"/>
      <c r="K74" s="675"/>
    </row>
    <row r="75" spans="1:11" ht="12.75">
      <c r="A75" s="675"/>
      <c r="B75" s="675"/>
      <c r="C75" s="675"/>
      <c r="D75" s="675"/>
      <c r="E75" s="675"/>
      <c r="F75" s="675"/>
      <c r="G75" s="675"/>
      <c r="H75" s="675"/>
      <c r="I75" s="675"/>
      <c r="J75" s="675"/>
      <c r="K75" s="675"/>
    </row>
    <row r="76" spans="1:11" ht="12.75">
      <c r="A76" s="675"/>
      <c r="B76" s="675"/>
      <c r="C76" s="675"/>
      <c r="D76" s="675"/>
      <c r="E76" s="675"/>
      <c r="F76" s="675"/>
      <c r="G76" s="675"/>
      <c r="H76" s="675"/>
      <c r="I76" s="675"/>
      <c r="J76" s="675"/>
      <c r="K76" s="675"/>
    </row>
    <row r="77" spans="1:11" ht="12.75">
      <c r="A77" s="675"/>
      <c r="B77" s="675"/>
      <c r="C77" s="675"/>
      <c r="D77" s="675"/>
      <c r="E77" s="675"/>
      <c r="F77" s="675"/>
      <c r="G77" s="675"/>
      <c r="H77" s="675"/>
      <c r="I77" s="675"/>
      <c r="J77" s="675"/>
      <c r="K77" s="675"/>
    </row>
    <row r="78" spans="1:11" ht="12.75">
      <c r="A78" s="675"/>
      <c r="B78" s="675"/>
      <c r="C78" s="675"/>
      <c r="D78" s="675"/>
      <c r="E78" s="675"/>
      <c r="F78" s="675"/>
      <c r="G78" s="675"/>
      <c r="H78" s="675"/>
      <c r="I78" s="675"/>
      <c r="J78" s="675"/>
      <c r="K78" s="675"/>
    </row>
    <row r="79" spans="1:11" ht="12.75">
      <c r="A79" s="675"/>
      <c r="B79" s="675"/>
      <c r="C79" s="675"/>
      <c r="D79" s="675"/>
      <c r="E79" s="675"/>
      <c r="F79" s="675"/>
      <c r="G79" s="675"/>
      <c r="H79" s="675"/>
      <c r="I79" s="675"/>
      <c r="J79" s="675"/>
      <c r="K79" s="675"/>
    </row>
    <row r="80" spans="1:11" ht="12.75">
      <c r="A80" s="675"/>
      <c r="B80" s="675"/>
      <c r="C80" s="675"/>
      <c r="D80" s="675"/>
      <c r="E80" s="675"/>
      <c r="F80" s="675"/>
      <c r="G80" s="675"/>
      <c r="H80" s="675"/>
      <c r="I80" s="675"/>
      <c r="J80" s="675"/>
      <c r="K80" s="675"/>
    </row>
    <row r="81" spans="1:11" ht="12.75">
      <c r="A81" s="675"/>
      <c r="B81" s="675"/>
      <c r="C81" s="675"/>
      <c r="D81" s="675"/>
      <c r="E81" s="675"/>
      <c r="F81" s="675"/>
      <c r="G81" s="675"/>
      <c r="H81" s="675"/>
      <c r="I81" s="675"/>
      <c r="J81" s="675"/>
      <c r="K81" s="675"/>
    </row>
    <row r="82" spans="1:11" ht="12.75">
      <c r="A82" s="675"/>
      <c r="B82" s="675"/>
      <c r="C82" s="675"/>
      <c r="D82" s="675"/>
      <c r="E82" s="675"/>
      <c r="F82" s="675"/>
      <c r="G82" s="675"/>
      <c r="H82" s="675"/>
      <c r="I82" s="675"/>
      <c r="J82" s="675"/>
      <c r="K82" s="675"/>
    </row>
    <row r="83" spans="1:11" ht="12.75">
      <c r="A83" s="675"/>
      <c r="B83" s="675"/>
      <c r="C83" s="675"/>
      <c r="D83" s="675"/>
      <c r="E83" s="675"/>
      <c r="F83" s="675"/>
      <c r="G83" s="675"/>
      <c r="H83" s="675"/>
      <c r="I83" s="675"/>
      <c r="J83" s="675"/>
      <c r="K83" s="675"/>
    </row>
    <row r="84" spans="1:11" ht="12.75">
      <c r="A84" s="675"/>
      <c r="B84" s="675"/>
      <c r="C84" s="675"/>
      <c r="D84" s="675"/>
      <c r="E84" s="675"/>
      <c r="F84" s="675"/>
      <c r="G84" s="675"/>
      <c r="H84" s="675"/>
      <c r="I84" s="675"/>
      <c r="J84" s="675"/>
      <c r="K84" s="675"/>
    </row>
    <row r="85" spans="1:11" ht="12.75">
      <c r="A85" s="675"/>
      <c r="B85" s="675"/>
      <c r="C85" s="675"/>
      <c r="D85" s="675"/>
      <c r="E85" s="675"/>
      <c r="F85" s="675"/>
      <c r="G85" s="675"/>
      <c r="H85" s="675"/>
      <c r="I85" s="675"/>
      <c r="J85" s="675"/>
      <c r="K85" s="675"/>
    </row>
    <row r="86" spans="1:11" ht="12.75">
      <c r="A86" s="675"/>
      <c r="B86" s="675"/>
      <c r="C86" s="675"/>
      <c r="D86" s="675"/>
      <c r="E86" s="675"/>
      <c r="F86" s="675"/>
      <c r="G86" s="675"/>
      <c r="H86" s="675"/>
      <c r="I86" s="675"/>
      <c r="J86" s="675"/>
      <c r="K86" s="675"/>
    </row>
    <row r="87" spans="1:11" ht="12.75">
      <c r="A87" s="675"/>
      <c r="B87" s="675"/>
      <c r="C87" s="675"/>
      <c r="D87" s="675"/>
      <c r="E87" s="675"/>
      <c r="F87" s="675"/>
      <c r="G87" s="675"/>
      <c r="H87" s="675"/>
      <c r="I87" s="675"/>
      <c r="J87" s="675"/>
      <c r="K87" s="675"/>
    </row>
    <row r="88" spans="1:11" ht="12.75">
      <c r="A88" s="675"/>
      <c r="B88" s="675"/>
      <c r="C88" s="675"/>
      <c r="D88" s="675"/>
      <c r="E88" s="675"/>
      <c r="F88" s="675"/>
      <c r="G88" s="675"/>
      <c r="H88" s="675"/>
      <c r="I88" s="675"/>
      <c r="J88" s="675"/>
      <c r="K88" s="675"/>
    </row>
    <row r="89" spans="1:11" ht="12.75">
      <c r="A89" s="675"/>
      <c r="B89" s="675"/>
      <c r="C89" s="675"/>
      <c r="D89" s="675"/>
      <c r="E89" s="675"/>
      <c r="F89" s="675"/>
      <c r="G89" s="675"/>
      <c r="H89" s="675"/>
      <c r="I89" s="675"/>
      <c r="J89" s="675"/>
      <c r="K89" s="675"/>
    </row>
    <row r="90" spans="1:11" ht="12.75">
      <c r="A90" s="675"/>
      <c r="B90" s="675"/>
      <c r="C90" s="675"/>
      <c r="D90" s="675"/>
      <c r="E90" s="675"/>
      <c r="F90" s="675"/>
      <c r="G90" s="675"/>
      <c r="H90" s="675"/>
      <c r="I90" s="675"/>
      <c r="J90" s="675"/>
      <c r="K90" s="675"/>
    </row>
    <row r="91" spans="1:11" ht="12.75">
      <c r="A91" s="675"/>
      <c r="B91" s="675"/>
      <c r="C91" s="675"/>
      <c r="D91" s="675"/>
      <c r="E91" s="675"/>
      <c r="F91" s="675"/>
      <c r="G91" s="675"/>
      <c r="H91" s="675"/>
      <c r="I91" s="675"/>
      <c r="J91" s="675"/>
      <c r="K91" s="675"/>
    </row>
    <row r="92" spans="1:11" ht="12.75">
      <c r="A92" s="675"/>
      <c r="B92" s="675"/>
      <c r="C92" s="675"/>
      <c r="D92" s="675"/>
      <c r="E92" s="675"/>
      <c r="F92" s="675"/>
      <c r="G92" s="675"/>
      <c r="H92" s="675"/>
      <c r="I92" s="675"/>
      <c r="J92" s="675"/>
      <c r="K92" s="675"/>
    </row>
    <row r="93" spans="1:11" ht="12.75">
      <c r="A93" s="675"/>
      <c r="B93" s="675"/>
      <c r="C93" s="675"/>
      <c r="D93" s="675"/>
      <c r="E93" s="675"/>
      <c r="F93" s="675"/>
      <c r="G93" s="675"/>
      <c r="H93" s="675"/>
      <c r="I93" s="675"/>
      <c r="J93" s="675"/>
      <c r="K93" s="675"/>
    </row>
    <row r="94" spans="1:11" ht="12.75">
      <c r="A94" s="675"/>
      <c r="B94" s="675"/>
      <c r="C94" s="675"/>
      <c r="D94" s="675"/>
      <c r="E94" s="675"/>
      <c r="F94" s="675"/>
      <c r="G94" s="675"/>
      <c r="H94" s="675"/>
      <c r="I94" s="675"/>
      <c r="J94" s="675"/>
      <c r="K94" s="675"/>
    </row>
    <row r="95" spans="1:11" ht="12.75">
      <c r="A95" s="675"/>
      <c r="B95" s="675"/>
      <c r="C95" s="675"/>
      <c r="D95" s="675"/>
      <c r="E95" s="675"/>
      <c r="F95" s="675"/>
      <c r="G95" s="675"/>
      <c r="H95" s="675"/>
      <c r="I95" s="675"/>
      <c r="J95" s="675"/>
      <c r="K95" s="675"/>
    </row>
    <row r="96" spans="1:11" ht="12.75">
      <c r="A96" s="675"/>
      <c r="B96" s="675"/>
      <c r="C96" s="675"/>
      <c r="D96" s="675"/>
      <c r="E96" s="675"/>
      <c r="F96" s="675"/>
      <c r="G96" s="675"/>
      <c r="H96" s="675"/>
      <c r="I96" s="675"/>
      <c r="J96" s="675"/>
      <c r="K96" s="675"/>
    </row>
    <row r="97" spans="1:11" ht="12.75">
      <c r="A97" s="675"/>
      <c r="B97" s="675"/>
      <c r="C97" s="675"/>
      <c r="D97" s="675"/>
      <c r="E97" s="675"/>
      <c r="F97" s="675"/>
      <c r="G97" s="675"/>
      <c r="H97" s="675"/>
      <c r="I97" s="675"/>
      <c r="J97" s="675"/>
      <c r="K97" s="675"/>
    </row>
    <row r="98" spans="1:11" ht="12.75">
      <c r="A98" s="675"/>
      <c r="B98" s="675"/>
      <c r="C98" s="675"/>
      <c r="D98" s="675"/>
      <c r="E98" s="675"/>
      <c r="F98" s="675"/>
      <c r="G98" s="675"/>
      <c r="H98" s="675"/>
      <c r="I98" s="675"/>
      <c r="J98" s="675"/>
      <c r="K98" s="675"/>
    </row>
    <row r="99" spans="1:11" ht="12.75">
      <c r="A99" s="675"/>
      <c r="B99" s="675"/>
      <c r="C99" s="675"/>
      <c r="D99" s="675"/>
      <c r="E99" s="675"/>
      <c r="F99" s="675"/>
      <c r="G99" s="675"/>
      <c r="H99" s="675"/>
      <c r="I99" s="675"/>
      <c r="J99" s="675"/>
      <c r="K99" s="675"/>
    </row>
    <row r="100" spans="1:11" ht="12.75">
      <c r="A100" s="675"/>
      <c r="B100" s="675"/>
      <c r="C100" s="675"/>
      <c r="D100" s="675"/>
      <c r="E100" s="675"/>
      <c r="F100" s="675"/>
      <c r="G100" s="675"/>
      <c r="H100" s="675"/>
      <c r="I100" s="675"/>
      <c r="J100" s="675"/>
      <c r="K100" s="675"/>
    </row>
    <row r="101" spans="1:11" ht="12.75">
      <c r="A101" s="675"/>
      <c r="B101" s="675"/>
      <c r="C101" s="675"/>
      <c r="D101" s="675"/>
      <c r="E101" s="675"/>
      <c r="F101" s="675"/>
      <c r="G101" s="675"/>
      <c r="H101" s="675"/>
      <c r="I101" s="675"/>
      <c r="J101" s="675"/>
      <c r="K101" s="675"/>
    </row>
    <row r="102" spans="1:11" ht="12.75">
      <c r="A102" s="675"/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</row>
    <row r="103" spans="1:11" ht="12.75">
      <c r="A103" s="675"/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</row>
    <row r="104" spans="1:11" ht="12.75">
      <c r="A104" s="675"/>
      <c r="B104" s="675"/>
      <c r="C104" s="675"/>
      <c r="D104" s="675"/>
      <c r="E104" s="675"/>
      <c r="F104" s="675"/>
      <c r="G104" s="675"/>
      <c r="H104" s="675"/>
      <c r="I104" s="675"/>
      <c r="J104" s="675"/>
      <c r="K104" s="675"/>
    </row>
    <row r="105" spans="1:11" ht="12.75">
      <c r="A105" s="675"/>
      <c r="B105" s="675"/>
      <c r="C105" s="675"/>
      <c r="D105" s="675"/>
      <c r="E105" s="675"/>
      <c r="F105" s="675"/>
      <c r="G105" s="675"/>
      <c r="H105" s="675"/>
      <c r="I105" s="675"/>
      <c r="J105" s="675"/>
      <c r="K105" s="675"/>
    </row>
    <row r="106" spans="1:11" ht="12.75">
      <c r="A106" s="675"/>
      <c r="B106" s="675"/>
      <c r="C106" s="675"/>
      <c r="D106" s="675"/>
      <c r="E106" s="675"/>
      <c r="F106" s="675"/>
      <c r="G106" s="675"/>
      <c r="H106" s="675"/>
      <c r="I106" s="675"/>
      <c r="J106" s="675"/>
      <c r="K106" s="675"/>
    </row>
    <row r="107" spans="1:11" ht="12.75">
      <c r="A107" s="675"/>
      <c r="B107" s="675"/>
      <c r="C107" s="675"/>
      <c r="D107" s="675"/>
      <c r="E107" s="675"/>
      <c r="F107" s="675"/>
      <c r="G107" s="675"/>
      <c r="H107" s="675"/>
      <c r="I107" s="675"/>
      <c r="J107" s="675"/>
      <c r="K107" s="675"/>
    </row>
    <row r="108" spans="1:11" ht="12.75">
      <c r="A108" s="675"/>
      <c r="B108" s="675"/>
      <c r="C108" s="675"/>
      <c r="D108" s="675"/>
      <c r="E108" s="675"/>
      <c r="F108" s="675"/>
      <c r="G108" s="675"/>
      <c r="H108" s="675"/>
      <c r="I108" s="675"/>
      <c r="J108" s="675"/>
      <c r="K108" s="675"/>
    </row>
    <row r="109" spans="1:11" ht="12.75">
      <c r="A109" s="675"/>
      <c r="B109" s="675"/>
      <c r="C109" s="675"/>
      <c r="D109" s="675"/>
      <c r="E109" s="675"/>
      <c r="F109" s="675"/>
      <c r="G109" s="675"/>
      <c r="H109" s="675"/>
      <c r="I109" s="675"/>
      <c r="J109" s="675"/>
      <c r="K109" s="675"/>
    </row>
    <row r="110" spans="1:11" ht="12.75">
      <c r="A110" s="675"/>
      <c r="B110" s="675"/>
      <c r="C110" s="675"/>
      <c r="D110" s="675"/>
      <c r="E110" s="675"/>
      <c r="F110" s="675"/>
      <c r="G110" s="675"/>
      <c r="H110" s="675"/>
      <c r="I110" s="675"/>
      <c r="J110" s="675"/>
      <c r="K110" s="675"/>
    </row>
    <row r="111" spans="1:11" ht="12.75">
      <c r="A111" s="675"/>
      <c r="B111" s="675"/>
      <c r="C111" s="675"/>
      <c r="D111" s="675"/>
      <c r="E111" s="675"/>
      <c r="F111" s="675"/>
      <c r="G111" s="675"/>
      <c r="H111" s="675"/>
      <c r="I111" s="675"/>
      <c r="J111" s="675"/>
      <c r="K111" s="675"/>
    </row>
    <row r="112" spans="1:11" ht="12.75">
      <c r="A112" s="675"/>
      <c r="B112" s="675"/>
      <c r="C112" s="675"/>
      <c r="D112" s="675"/>
      <c r="E112" s="675"/>
      <c r="F112" s="675"/>
      <c r="G112" s="675"/>
      <c r="H112" s="675"/>
      <c r="I112" s="675"/>
      <c r="J112" s="675"/>
      <c r="K112" s="675"/>
    </row>
    <row r="113" spans="1:11" ht="12.75">
      <c r="A113" s="675"/>
      <c r="B113" s="675"/>
      <c r="C113" s="675"/>
      <c r="D113" s="675"/>
      <c r="E113" s="675"/>
      <c r="F113" s="675"/>
      <c r="G113" s="675"/>
      <c r="H113" s="675"/>
      <c r="I113" s="675"/>
      <c r="J113" s="675"/>
      <c r="K113" s="675"/>
    </row>
    <row r="114" spans="1:11" ht="12.75">
      <c r="A114" s="675"/>
      <c r="B114" s="675"/>
      <c r="C114" s="675"/>
      <c r="D114" s="675"/>
      <c r="E114" s="675"/>
      <c r="F114" s="675"/>
      <c r="G114" s="675"/>
      <c r="H114" s="675"/>
      <c r="I114" s="675"/>
      <c r="J114" s="675"/>
      <c r="K114" s="675"/>
    </row>
    <row r="115" spans="1:11" ht="12.75">
      <c r="A115" s="675"/>
      <c r="B115" s="675"/>
      <c r="C115" s="675"/>
      <c r="D115" s="675"/>
      <c r="E115" s="675"/>
      <c r="F115" s="675"/>
      <c r="G115" s="675"/>
      <c r="H115" s="675"/>
      <c r="I115" s="675"/>
      <c r="J115" s="675"/>
      <c r="K115" s="675"/>
    </row>
    <row r="116" spans="1:11" ht="12.75">
      <c r="A116" s="675"/>
      <c r="B116" s="675"/>
      <c r="C116" s="675"/>
      <c r="D116" s="675"/>
      <c r="E116" s="675"/>
      <c r="F116" s="675"/>
      <c r="G116" s="675"/>
      <c r="H116" s="675"/>
      <c r="I116" s="675"/>
      <c r="J116" s="675"/>
      <c r="K116" s="675"/>
    </row>
    <row r="117" spans="1:11" ht="12.75">
      <c r="A117" s="675"/>
      <c r="B117" s="675"/>
      <c r="C117" s="675"/>
      <c r="D117" s="675"/>
      <c r="E117" s="675"/>
      <c r="F117" s="675"/>
      <c r="G117" s="675"/>
      <c r="H117" s="675"/>
      <c r="I117" s="675"/>
      <c r="J117" s="675"/>
      <c r="K117" s="675"/>
    </row>
    <row r="118" spans="1:11" ht="12.75">
      <c r="A118" s="675"/>
      <c r="B118" s="675"/>
      <c r="C118" s="675"/>
      <c r="D118" s="675"/>
      <c r="E118" s="675"/>
      <c r="F118" s="675"/>
      <c r="G118" s="675"/>
      <c r="H118" s="675"/>
      <c r="I118" s="675"/>
      <c r="J118" s="675"/>
      <c r="K118" s="675"/>
    </row>
    <row r="119" spans="1:11" ht="12.75">
      <c r="A119" s="675"/>
      <c r="B119" s="675"/>
      <c r="C119" s="675"/>
      <c r="D119" s="675"/>
      <c r="E119" s="675"/>
      <c r="F119" s="675"/>
      <c r="G119" s="675"/>
      <c r="H119" s="675"/>
      <c r="I119" s="675"/>
      <c r="J119" s="675"/>
      <c r="K119" s="675"/>
    </row>
    <row r="120" spans="1:11" ht="12.75">
      <c r="A120" s="675"/>
      <c r="B120" s="675"/>
      <c r="C120" s="675"/>
      <c r="D120" s="675"/>
      <c r="E120" s="675"/>
      <c r="F120" s="675"/>
      <c r="G120" s="675"/>
      <c r="H120" s="675"/>
      <c r="I120" s="675"/>
      <c r="J120" s="675"/>
      <c r="K120" s="675"/>
    </row>
    <row r="121" spans="1:11" ht="12.75">
      <c r="A121" s="675"/>
      <c r="B121" s="675"/>
      <c r="C121" s="675"/>
      <c r="D121" s="675"/>
      <c r="E121" s="675"/>
      <c r="F121" s="675"/>
      <c r="G121" s="675"/>
      <c r="H121" s="675"/>
      <c r="I121" s="675"/>
      <c r="J121" s="675"/>
      <c r="K121" s="675"/>
    </row>
    <row r="122" spans="1:11" ht="12.75">
      <c r="A122" s="675"/>
      <c r="B122" s="675"/>
      <c r="C122" s="675"/>
      <c r="D122" s="675"/>
      <c r="E122" s="675"/>
      <c r="F122" s="675"/>
      <c r="G122" s="675"/>
      <c r="H122" s="675"/>
      <c r="I122" s="675"/>
      <c r="J122" s="675"/>
      <c r="K122" s="675"/>
    </row>
    <row r="123" spans="1:11" ht="12.75">
      <c r="A123" s="675"/>
      <c r="B123" s="675"/>
      <c r="C123" s="675"/>
      <c r="D123" s="675"/>
      <c r="E123" s="675"/>
      <c r="F123" s="675"/>
      <c r="G123" s="675"/>
      <c r="H123" s="675"/>
      <c r="I123" s="675"/>
      <c r="J123" s="675"/>
      <c r="K123" s="675"/>
    </row>
    <row r="124" spans="1:11" ht="12.75">
      <c r="A124" s="675"/>
      <c r="B124" s="675"/>
      <c r="C124" s="675"/>
      <c r="D124" s="675"/>
      <c r="E124" s="675"/>
      <c r="F124" s="675"/>
      <c r="G124" s="675"/>
      <c r="H124" s="675"/>
      <c r="I124" s="675"/>
      <c r="J124" s="675"/>
      <c r="K124" s="675"/>
    </row>
    <row r="125" spans="1:11" ht="12.75">
      <c r="A125" s="675"/>
      <c r="B125" s="675"/>
      <c r="C125" s="675"/>
      <c r="D125" s="675"/>
      <c r="E125" s="675"/>
      <c r="F125" s="675"/>
      <c r="G125" s="675"/>
      <c r="H125" s="675"/>
      <c r="I125" s="675"/>
      <c r="J125" s="675"/>
      <c r="K125" s="675"/>
    </row>
    <row r="126" spans="1:11" ht="12.75">
      <c r="A126" s="675"/>
      <c r="B126" s="675"/>
      <c r="C126" s="675"/>
      <c r="D126" s="675"/>
      <c r="E126" s="675"/>
      <c r="F126" s="675"/>
      <c r="G126" s="675"/>
      <c r="H126" s="675"/>
      <c r="I126" s="675"/>
      <c r="J126" s="675"/>
      <c r="K126" s="675"/>
    </row>
    <row r="127" spans="1:11" ht="12.75">
      <c r="A127" s="675"/>
      <c r="B127" s="675"/>
      <c r="C127" s="675"/>
      <c r="D127" s="675"/>
      <c r="E127" s="675"/>
      <c r="F127" s="675"/>
      <c r="G127" s="675"/>
      <c r="H127" s="675"/>
      <c r="I127" s="675"/>
      <c r="J127" s="675"/>
      <c r="K127" s="675"/>
    </row>
    <row r="128" spans="1:11" ht="12.75">
      <c r="A128" s="675"/>
      <c r="B128" s="675"/>
      <c r="C128" s="675"/>
      <c r="D128" s="675"/>
      <c r="E128" s="675"/>
      <c r="F128" s="675"/>
      <c r="G128" s="675"/>
      <c r="H128" s="675"/>
      <c r="I128" s="675"/>
      <c r="J128" s="675"/>
      <c r="K128" s="675"/>
    </row>
    <row r="129" spans="1:11" ht="12.75">
      <c r="A129" s="675"/>
      <c r="B129" s="675"/>
      <c r="C129" s="675"/>
      <c r="D129" s="675"/>
      <c r="E129" s="675"/>
      <c r="F129" s="675"/>
      <c r="G129" s="675"/>
      <c r="H129" s="675"/>
      <c r="I129" s="675"/>
      <c r="J129" s="675"/>
      <c r="K129" s="675"/>
    </row>
    <row r="130" spans="1:11" ht="12.75">
      <c r="A130" s="675"/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</row>
    <row r="131" spans="1:11" ht="12.75">
      <c r="A131" s="675"/>
      <c r="B131" s="675"/>
      <c r="C131" s="675"/>
      <c r="D131" s="675"/>
      <c r="E131" s="675"/>
      <c r="F131" s="675"/>
      <c r="G131" s="675"/>
      <c r="H131" s="675"/>
      <c r="I131" s="675"/>
      <c r="J131" s="675"/>
      <c r="K131" s="675"/>
    </row>
    <row r="132" spans="1:11" ht="12.75">
      <c r="A132" s="675"/>
      <c r="B132" s="675"/>
      <c r="C132" s="675"/>
      <c r="D132" s="675"/>
      <c r="E132" s="675"/>
      <c r="F132" s="675"/>
      <c r="G132" s="675"/>
      <c r="H132" s="675"/>
      <c r="I132" s="675"/>
      <c r="J132" s="675"/>
      <c r="K132" s="675"/>
    </row>
    <row r="133" spans="1:11" ht="12.75">
      <c r="A133" s="675"/>
      <c r="B133" s="675"/>
      <c r="C133" s="675"/>
      <c r="D133" s="675"/>
      <c r="E133" s="675"/>
      <c r="F133" s="675"/>
      <c r="G133" s="675"/>
      <c r="H133" s="675"/>
      <c r="I133" s="675"/>
      <c r="J133" s="675"/>
      <c r="K133" s="675"/>
    </row>
    <row r="134" spans="1:11" ht="12.75">
      <c r="A134" s="675"/>
      <c r="B134" s="675"/>
      <c r="C134" s="675"/>
      <c r="D134" s="675"/>
      <c r="E134" s="675"/>
      <c r="F134" s="675"/>
      <c r="G134" s="675"/>
      <c r="H134" s="675"/>
      <c r="I134" s="675"/>
      <c r="J134" s="675"/>
      <c r="K134" s="675"/>
    </row>
    <row r="135" spans="1:11" ht="12.75">
      <c r="A135" s="675"/>
      <c r="B135" s="675"/>
      <c r="C135" s="675"/>
      <c r="D135" s="675"/>
      <c r="E135" s="675"/>
      <c r="F135" s="675"/>
      <c r="G135" s="675"/>
      <c r="H135" s="675"/>
      <c r="I135" s="675"/>
      <c r="J135" s="675"/>
      <c r="K135" s="675"/>
    </row>
    <row r="136" spans="1:11" ht="12.75">
      <c r="A136" s="675"/>
      <c r="B136" s="675"/>
      <c r="C136" s="675"/>
      <c r="D136" s="675"/>
      <c r="E136" s="675"/>
      <c r="F136" s="675"/>
      <c r="G136" s="675"/>
      <c r="H136" s="675"/>
      <c r="I136" s="675"/>
      <c r="J136" s="675"/>
      <c r="K136" s="675"/>
    </row>
    <row r="137" spans="1:11" ht="12.75">
      <c r="A137" s="675"/>
      <c r="B137" s="675"/>
      <c r="C137" s="675"/>
      <c r="D137" s="675"/>
      <c r="E137" s="675"/>
      <c r="F137" s="675"/>
      <c r="G137" s="675"/>
      <c r="H137" s="675"/>
      <c r="I137" s="675"/>
      <c r="J137" s="675"/>
      <c r="K137" s="675"/>
    </row>
    <row r="138" spans="1:11" ht="12.75">
      <c r="A138" s="675"/>
      <c r="B138" s="675"/>
      <c r="C138" s="675"/>
      <c r="D138" s="675"/>
      <c r="E138" s="675"/>
      <c r="F138" s="675"/>
      <c r="G138" s="675"/>
      <c r="H138" s="675"/>
      <c r="I138" s="675"/>
      <c r="J138" s="675"/>
      <c r="K138" s="675"/>
    </row>
    <row r="139" spans="1:11" ht="12.75">
      <c r="A139" s="675"/>
      <c r="B139" s="675"/>
      <c r="C139" s="675"/>
      <c r="D139" s="675"/>
      <c r="E139" s="675"/>
      <c r="F139" s="675"/>
      <c r="G139" s="675"/>
      <c r="H139" s="675"/>
      <c r="I139" s="675"/>
      <c r="J139" s="675"/>
      <c r="K139" s="675"/>
    </row>
    <row r="140" spans="1:11" ht="12.75">
      <c r="A140" s="675"/>
      <c r="B140" s="675"/>
      <c r="C140" s="675"/>
      <c r="D140" s="675"/>
      <c r="E140" s="675"/>
      <c r="F140" s="675"/>
      <c r="G140" s="675"/>
      <c r="H140" s="675"/>
      <c r="I140" s="675"/>
      <c r="J140" s="675"/>
      <c r="K140" s="675"/>
    </row>
    <row r="141" spans="1:11" ht="12.75">
      <c r="A141" s="675"/>
      <c r="B141" s="675"/>
      <c r="C141" s="675"/>
      <c r="D141" s="675"/>
      <c r="E141" s="675"/>
      <c r="F141" s="675"/>
      <c r="G141" s="675"/>
      <c r="H141" s="675"/>
      <c r="I141" s="675"/>
      <c r="J141" s="675"/>
      <c r="K141" s="675"/>
    </row>
    <row r="142" spans="1:11" ht="12.75">
      <c r="A142" s="675"/>
      <c r="B142" s="675"/>
      <c r="C142" s="675"/>
      <c r="D142" s="675"/>
      <c r="E142" s="675"/>
      <c r="F142" s="675"/>
      <c r="G142" s="675"/>
      <c r="H142" s="675"/>
      <c r="I142" s="675"/>
      <c r="J142" s="675"/>
      <c r="K142" s="675"/>
    </row>
    <row r="143" spans="1:11" ht="12.75">
      <c r="A143" s="675"/>
      <c r="B143" s="675"/>
      <c r="C143" s="675"/>
      <c r="D143" s="675"/>
      <c r="E143" s="675"/>
      <c r="F143" s="675"/>
      <c r="G143" s="675"/>
      <c r="H143" s="675"/>
      <c r="I143" s="675"/>
      <c r="J143" s="675"/>
      <c r="K143" s="675"/>
    </row>
    <row r="144" spans="1:11" ht="12.75">
      <c r="A144" s="675"/>
      <c r="B144" s="675"/>
      <c r="C144" s="675"/>
      <c r="D144" s="675"/>
      <c r="E144" s="675"/>
      <c r="F144" s="675"/>
      <c r="G144" s="675"/>
      <c r="H144" s="675"/>
      <c r="I144" s="675"/>
      <c r="J144" s="675"/>
      <c r="K144" s="675"/>
    </row>
    <row r="145" spans="1:11" ht="12.75">
      <c r="A145" s="675"/>
      <c r="B145" s="675"/>
      <c r="C145" s="675"/>
      <c r="D145" s="675"/>
      <c r="E145" s="675"/>
      <c r="F145" s="675"/>
      <c r="G145" s="675"/>
      <c r="H145" s="675"/>
      <c r="I145" s="675"/>
      <c r="J145" s="675"/>
      <c r="K145" s="675"/>
    </row>
    <row r="146" spans="1:11" ht="12.75">
      <c r="A146" s="675"/>
      <c r="B146" s="675"/>
      <c r="C146" s="675"/>
      <c r="D146" s="675"/>
      <c r="E146" s="675"/>
      <c r="F146" s="675"/>
      <c r="G146" s="675"/>
      <c r="H146" s="675"/>
      <c r="I146" s="675"/>
      <c r="J146" s="675"/>
      <c r="K146" s="675"/>
    </row>
    <row r="147" spans="1:11" ht="12.75">
      <c r="A147" s="675"/>
      <c r="B147" s="675"/>
      <c r="C147" s="675"/>
      <c r="D147" s="675"/>
      <c r="E147" s="675"/>
      <c r="F147" s="675"/>
      <c r="G147" s="675"/>
      <c r="H147" s="675"/>
      <c r="I147" s="675"/>
      <c r="J147" s="675"/>
      <c r="K147" s="675"/>
    </row>
    <row r="148" spans="1:11" ht="12.75">
      <c r="A148" s="675"/>
      <c r="B148" s="675"/>
      <c r="C148" s="675"/>
      <c r="D148" s="675"/>
      <c r="E148" s="675"/>
      <c r="F148" s="675"/>
      <c r="G148" s="675"/>
      <c r="H148" s="675"/>
      <c r="I148" s="675"/>
      <c r="J148" s="675"/>
      <c r="K148" s="675"/>
    </row>
    <row r="149" spans="1:11" ht="12.75">
      <c r="A149" s="675"/>
      <c r="B149" s="675"/>
      <c r="C149" s="675"/>
      <c r="D149" s="675"/>
      <c r="E149" s="675"/>
      <c r="F149" s="675"/>
      <c r="G149" s="675"/>
      <c r="H149" s="675"/>
      <c r="I149" s="675"/>
      <c r="J149" s="675"/>
      <c r="K149" s="675"/>
    </row>
    <row r="150" spans="1:11" ht="12.75">
      <c r="A150" s="675"/>
      <c r="B150" s="675"/>
      <c r="C150" s="675"/>
      <c r="D150" s="675"/>
      <c r="E150" s="675"/>
      <c r="F150" s="675"/>
      <c r="G150" s="675"/>
      <c r="H150" s="675"/>
      <c r="I150" s="675"/>
      <c r="J150" s="675"/>
      <c r="K150" s="675"/>
    </row>
    <row r="151" spans="1:11" ht="12.75">
      <c r="A151" s="675"/>
      <c r="B151" s="675"/>
      <c r="C151" s="675"/>
      <c r="D151" s="675"/>
      <c r="E151" s="675"/>
      <c r="F151" s="675"/>
      <c r="G151" s="675"/>
      <c r="H151" s="675"/>
      <c r="I151" s="675"/>
      <c r="J151" s="675"/>
      <c r="K151" s="675"/>
    </row>
    <row r="152" spans="1:11" ht="12.75">
      <c r="A152" s="675"/>
      <c r="B152" s="675"/>
      <c r="C152" s="675"/>
      <c r="D152" s="675"/>
      <c r="E152" s="675"/>
      <c r="F152" s="675"/>
      <c r="G152" s="675"/>
      <c r="H152" s="675"/>
      <c r="I152" s="675"/>
      <c r="J152" s="675"/>
      <c r="K152" s="675"/>
    </row>
  </sheetData>
  <mergeCells count="87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A30:I30"/>
    <mergeCell ref="J30:K31"/>
    <mergeCell ref="B31:C32"/>
    <mergeCell ref="D31:I31"/>
    <mergeCell ref="D32:K32"/>
    <mergeCell ref="A33:K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B41:E41"/>
    <mergeCell ref="F41:K41"/>
    <mergeCell ref="B42:F42"/>
    <mergeCell ref="I42:J42"/>
    <mergeCell ref="A43:K43"/>
    <mergeCell ref="A44:I44"/>
    <mergeCell ref="J44:K45"/>
    <mergeCell ref="B45:C46"/>
    <mergeCell ref="D45:I45"/>
    <mergeCell ref="D46:K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A512"/>
  <sheetViews>
    <sheetView zoomScalePageLayoutView="0" workbookViewId="0" topLeftCell="M211">
      <selection activeCell="P293" sqref="P293"/>
    </sheetView>
  </sheetViews>
  <sheetFormatPr defaultColWidth="10.25390625" defaultRowHeight="12.75"/>
  <cols>
    <col min="1" max="1" width="3.625" style="2" bestFit="1" customWidth="1"/>
    <col min="2" max="2" width="41.625" style="2" customWidth="1"/>
    <col min="3" max="3" width="8.75390625" style="2" customWidth="1"/>
    <col min="4" max="4" width="10.00390625" style="2" customWidth="1"/>
    <col min="5" max="5" width="9.375" style="2" customWidth="1"/>
    <col min="6" max="6" width="10.625" style="2" bestFit="1" customWidth="1"/>
    <col min="7" max="7" width="9.75390625" style="2" customWidth="1"/>
    <col min="8" max="8" width="8.375" style="2" customWidth="1"/>
    <col min="9" max="9" width="8.75390625" style="2" customWidth="1"/>
    <col min="10" max="11" width="7.75390625" style="2" customWidth="1"/>
    <col min="12" max="12" width="9.75390625" style="2" customWidth="1"/>
    <col min="13" max="13" width="11.75390625" style="2" customWidth="1"/>
    <col min="14" max="14" width="11.25390625" style="2" customWidth="1"/>
    <col min="15" max="16" width="8.25390625" style="2" customWidth="1"/>
    <col min="17" max="17" width="11.75390625" style="2" customWidth="1"/>
    <col min="18" max="19" width="10.25390625" style="2" hidden="1" customWidth="1"/>
    <col min="20" max="16384" width="10.25390625" style="2" customWidth="1"/>
  </cols>
  <sheetData>
    <row r="1" spans="1:17" ht="37.5" customHeight="1">
      <c r="A1" s="544" t="s">
        <v>203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37"/>
      <c r="O1" s="543" t="s">
        <v>187</v>
      </c>
      <c r="P1" s="543"/>
      <c r="Q1" s="543"/>
    </row>
    <row r="2" ht="2.25" customHeight="1" thickBot="1">
      <c r="Q2" s="2" t="s">
        <v>256</v>
      </c>
    </row>
    <row r="3" spans="1:17" ht="9.75" customHeight="1" thickTop="1">
      <c r="A3" s="595" t="s">
        <v>259</v>
      </c>
      <c r="B3" s="545" t="s">
        <v>261</v>
      </c>
      <c r="C3" s="597" t="s">
        <v>262</v>
      </c>
      <c r="D3" s="597" t="s">
        <v>287</v>
      </c>
      <c r="E3" s="597" t="s">
        <v>282</v>
      </c>
      <c r="F3" s="545" t="s">
        <v>247</v>
      </c>
      <c r="G3" s="545"/>
      <c r="H3" s="545" t="s">
        <v>260</v>
      </c>
      <c r="I3" s="545"/>
      <c r="J3" s="545"/>
      <c r="K3" s="545"/>
      <c r="L3" s="545"/>
      <c r="M3" s="545"/>
      <c r="N3" s="545"/>
      <c r="O3" s="545"/>
      <c r="P3" s="545"/>
      <c r="Q3" s="550"/>
    </row>
    <row r="4" spans="1:17" ht="11.25">
      <c r="A4" s="596"/>
      <c r="B4" s="546"/>
      <c r="C4" s="548"/>
      <c r="D4" s="548"/>
      <c r="E4" s="548"/>
      <c r="F4" s="548" t="s">
        <v>309</v>
      </c>
      <c r="G4" s="548" t="s">
        <v>177</v>
      </c>
      <c r="H4" s="546" t="s">
        <v>371</v>
      </c>
      <c r="I4" s="546"/>
      <c r="J4" s="546"/>
      <c r="K4" s="546"/>
      <c r="L4" s="546"/>
      <c r="M4" s="546"/>
      <c r="N4" s="546"/>
      <c r="O4" s="546"/>
      <c r="P4" s="546"/>
      <c r="Q4" s="547"/>
    </row>
    <row r="5" spans="1:17" ht="11.25">
      <c r="A5" s="596"/>
      <c r="B5" s="546"/>
      <c r="C5" s="548"/>
      <c r="D5" s="548"/>
      <c r="E5" s="548"/>
      <c r="F5" s="548"/>
      <c r="G5" s="548"/>
      <c r="H5" s="548" t="s">
        <v>264</v>
      </c>
      <c r="I5" s="546" t="s">
        <v>265</v>
      </c>
      <c r="J5" s="546"/>
      <c r="K5" s="546"/>
      <c r="L5" s="546"/>
      <c r="M5" s="546"/>
      <c r="N5" s="546"/>
      <c r="O5" s="546"/>
      <c r="P5" s="546"/>
      <c r="Q5" s="547"/>
    </row>
    <row r="6" spans="1:17" ht="14.25" customHeight="1">
      <c r="A6" s="596"/>
      <c r="B6" s="546"/>
      <c r="C6" s="548"/>
      <c r="D6" s="548"/>
      <c r="E6" s="548"/>
      <c r="F6" s="548"/>
      <c r="G6" s="548"/>
      <c r="H6" s="548"/>
      <c r="I6" s="546" t="s">
        <v>289</v>
      </c>
      <c r="J6" s="546"/>
      <c r="K6" s="546"/>
      <c r="L6" s="546"/>
      <c r="M6" s="546" t="s">
        <v>263</v>
      </c>
      <c r="N6" s="546"/>
      <c r="O6" s="546"/>
      <c r="P6" s="546"/>
      <c r="Q6" s="547"/>
    </row>
    <row r="7" spans="1:17" ht="12.75" customHeight="1">
      <c r="A7" s="596"/>
      <c r="B7" s="546"/>
      <c r="C7" s="548"/>
      <c r="D7" s="548"/>
      <c r="E7" s="548"/>
      <c r="F7" s="548"/>
      <c r="G7" s="548"/>
      <c r="H7" s="548"/>
      <c r="I7" s="548" t="s">
        <v>266</v>
      </c>
      <c r="J7" s="546" t="s">
        <v>267</v>
      </c>
      <c r="K7" s="546"/>
      <c r="L7" s="546"/>
      <c r="M7" s="548" t="s">
        <v>268</v>
      </c>
      <c r="N7" s="548" t="s">
        <v>267</v>
      </c>
      <c r="O7" s="548"/>
      <c r="P7" s="548"/>
      <c r="Q7" s="549"/>
    </row>
    <row r="8" spans="1:17" ht="48" customHeight="1">
      <c r="A8" s="596"/>
      <c r="B8" s="546"/>
      <c r="C8" s="548"/>
      <c r="D8" s="548"/>
      <c r="E8" s="548"/>
      <c r="F8" s="548"/>
      <c r="G8" s="548"/>
      <c r="H8" s="548"/>
      <c r="I8" s="548"/>
      <c r="J8" s="218" t="s">
        <v>281</v>
      </c>
      <c r="K8" s="218" t="s">
        <v>269</v>
      </c>
      <c r="L8" s="218" t="s">
        <v>271</v>
      </c>
      <c r="M8" s="548"/>
      <c r="N8" s="218" t="s">
        <v>270</v>
      </c>
      <c r="O8" s="218" t="s">
        <v>281</v>
      </c>
      <c r="P8" s="218" t="s">
        <v>269</v>
      </c>
      <c r="Q8" s="219" t="s">
        <v>271</v>
      </c>
    </row>
    <row r="9" spans="1:21" ht="7.5" customHeight="1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9">
        <v>17</v>
      </c>
      <c r="T9" s="2">
        <v>8</v>
      </c>
      <c r="U9" s="2">
        <v>9</v>
      </c>
    </row>
    <row r="10" spans="1:22" s="3" customFormat="1" ht="20.25" customHeight="1" thickBot="1" thickTop="1">
      <c r="A10" s="20">
        <v>1</v>
      </c>
      <c r="B10" s="21" t="s">
        <v>272</v>
      </c>
      <c r="C10" s="556" t="s">
        <v>257</v>
      </c>
      <c r="D10" s="557"/>
      <c r="E10" s="22">
        <f>E22+E30+E37+E44+E51+E15</f>
        <v>10315396</v>
      </c>
      <c r="F10" s="22">
        <f aca="true" t="shared" si="0" ref="F10:K10">F22+F30+F37+F44+F51+F15</f>
        <v>1547310</v>
      </c>
      <c r="G10" s="22">
        <f t="shared" si="0"/>
        <v>8768086</v>
      </c>
      <c r="H10" s="22">
        <f t="shared" si="0"/>
        <v>10315396</v>
      </c>
      <c r="I10" s="22">
        <f t="shared" si="0"/>
        <v>1547310</v>
      </c>
      <c r="J10" s="22">
        <f t="shared" si="0"/>
        <v>0</v>
      </c>
      <c r="K10" s="22">
        <f t="shared" si="0"/>
        <v>0</v>
      </c>
      <c r="L10" s="22">
        <f>L22+L30+L37+L44+L51</f>
        <v>813101</v>
      </c>
      <c r="M10" s="22">
        <f>M22+M30+M37+M44+M51+M15</f>
        <v>8768086</v>
      </c>
      <c r="N10" s="22">
        <f>N22+N30+N37+N44+N51+N15</f>
        <v>0</v>
      </c>
      <c r="O10" s="22">
        <f>O22+O30+O37+O44+O51+O15</f>
        <v>0</v>
      </c>
      <c r="P10" s="22">
        <f>P22+P30+P37+P44+P51+P15</f>
        <v>0</v>
      </c>
      <c r="Q10" s="460">
        <f>Q22+Q30+Q37+Q44+Q51+Q15</f>
        <v>8768086</v>
      </c>
      <c r="R10" s="455" t="e">
        <f>#REF!+R22+R30+#REF!+R37+#REF!+R51+R44</f>
        <v>#REF!</v>
      </c>
      <c r="S10" s="22" t="e">
        <f>#REF!+S22+S30+#REF!+S37+#REF!+S51+S44</f>
        <v>#REF!</v>
      </c>
      <c r="T10" s="40"/>
      <c r="U10" s="40"/>
      <c r="V10" s="40"/>
    </row>
    <row r="11" spans="1:22" ht="25.5" customHeight="1" thickTop="1">
      <c r="A11" s="536" t="s">
        <v>273</v>
      </c>
      <c r="B11" s="44" t="s">
        <v>314</v>
      </c>
      <c r="C11" s="45"/>
      <c r="D11" s="45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126"/>
      <c r="S11" s="126"/>
      <c r="T11" s="182"/>
      <c r="U11" s="182"/>
      <c r="V11" s="182"/>
    </row>
    <row r="12" spans="1:22" ht="26.25" customHeight="1">
      <c r="A12" s="537"/>
      <c r="B12" s="39" t="s">
        <v>190</v>
      </c>
      <c r="C12" s="51"/>
      <c r="D12" s="51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126"/>
      <c r="S12" s="126"/>
      <c r="T12" s="182"/>
      <c r="U12" s="182"/>
      <c r="V12" s="182"/>
    </row>
    <row r="13" spans="1:22" ht="26.25" customHeight="1">
      <c r="A13" s="537"/>
      <c r="B13" s="39" t="s">
        <v>191</v>
      </c>
      <c r="C13" s="51"/>
      <c r="D13" s="5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126"/>
      <c r="S13" s="126"/>
      <c r="T13" s="182"/>
      <c r="U13" s="182"/>
      <c r="V13" s="182"/>
    </row>
    <row r="14" spans="1:22" ht="34.5" customHeight="1">
      <c r="A14" s="537"/>
      <c r="B14" s="39" t="s">
        <v>192</v>
      </c>
      <c r="C14" s="51"/>
      <c r="D14" s="66">
        <v>600.60014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126"/>
      <c r="S14" s="126"/>
      <c r="T14" s="182"/>
      <c r="U14" s="182"/>
      <c r="V14" s="182"/>
    </row>
    <row r="15" spans="1:22" ht="12.75" customHeight="1">
      <c r="A15" s="537"/>
      <c r="B15" s="41" t="s">
        <v>374</v>
      </c>
      <c r="C15" s="52"/>
      <c r="D15" s="67"/>
      <c r="E15" s="52">
        <f>E16+E17</f>
        <v>4894727</v>
      </c>
      <c r="F15" s="52">
        <f>SUM(F16:F17)</f>
        <v>734209</v>
      </c>
      <c r="G15" s="52">
        <f>SUM(G16:G17)</f>
        <v>4160518</v>
      </c>
      <c r="H15" s="52">
        <f>H16+H17</f>
        <v>4894727</v>
      </c>
      <c r="I15" s="52">
        <f>I16+I17</f>
        <v>734209</v>
      </c>
      <c r="J15" s="52">
        <v>0</v>
      </c>
      <c r="K15" s="52">
        <v>0</v>
      </c>
      <c r="L15" s="52">
        <f>L16+L17</f>
        <v>734209</v>
      </c>
      <c r="M15" s="52">
        <f>M16+M17</f>
        <v>4160518</v>
      </c>
      <c r="N15" s="52">
        <v>0</v>
      </c>
      <c r="O15" s="52">
        <v>0</v>
      </c>
      <c r="P15" s="52">
        <v>0</v>
      </c>
      <c r="Q15" s="58">
        <f>Q16+Q17</f>
        <v>4160518</v>
      </c>
      <c r="R15" s="126"/>
      <c r="S15" s="126"/>
      <c r="T15" s="182"/>
      <c r="U15" s="182"/>
      <c r="V15" s="182"/>
    </row>
    <row r="16" spans="1:22" s="3" customFormat="1" ht="15" customHeight="1">
      <c r="A16" s="538"/>
      <c r="B16" s="190" t="s">
        <v>297</v>
      </c>
      <c r="C16" s="196"/>
      <c r="D16" s="437"/>
      <c r="E16" s="196">
        <f>F16+G16</f>
        <v>13420</v>
      </c>
      <c r="F16" s="196">
        <f>L16</f>
        <v>2013</v>
      </c>
      <c r="G16" s="196">
        <f>Q16</f>
        <v>11407</v>
      </c>
      <c r="H16" s="196">
        <f>I16+M16</f>
        <v>13420</v>
      </c>
      <c r="I16" s="196">
        <f>L16</f>
        <v>2013</v>
      </c>
      <c r="J16" s="196">
        <v>0</v>
      </c>
      <c r="K16" s="196">
        <v>0</v>
      </c>
      <c r="L16" s="196">
        <v>2013</v>
      </c>
      <c r="M16" s="196">
        <f>Q16</f>
        <v>11407</v>
      </c>
      <c r="N16" s="196">
        <v>0</v>
      </c>
      <c r="O16" s="196">
        <v>0</v>
      </c>
      <c r="P16" s="196">
        <v>0</v>
      </c>
      <c r="Q16" s="197">
        <v>11407</v>
      </c>
      <c r="R16" s="433"/>
      <c r="S16" s="433"/>
      <c r="T16" s="40"/>
      <c r="U16" s="40"/>
      <c r="V16" s="40"/>
    </row>
    <row r="17" spans="1:22" ht="15" customHeight="1">
      <c r="A17" s="539"/>
      <c r="B17" s="434" t="s">
        <v>357</v>
      </c>
      <c r="C17" s="71"/>
      <c r="D17" s="71"/>
      <c r="E17" s="435">
        <f>F17+G17</f>
        <v>4881307</v>
      </c>
      <c r="F17" s="435">
        <f>L17</f>
        <v>732196</v>
      </c>
      <c r="G17" s="435">
        <f>Q17</f>
        <v>4149111</v>
      </c>
      <c r="H17" s="68">
        <f>I17+M17</f>
        <v>4881307</v>
      </c>
      <c r="I17" s="435">
        <f>L17</f>
        <v>732196</v>
      </c>
      <c r="J17" s="71">
        <v>0</v>
      </c>
      <c r="K17" s="71">
        <v>0</v>
      </c>
      <c r="L17" s="435">
        <v>732196</v>
      </c>
      <c r="M17" s="435">
        <f>Q17</f>
        <v>4149111</v>
      </c>
      <c r="N17" s="71">
        <v>0</v>
      </c>
      <c r="O17" s="71">
        <v>0</v>
      </c>
      <c r="P17" s="71">
        <v>0</v>
      </c>
      <c r="Q17" s="436">
        <v>4149111</v>
      </c>
      <c r="R17" s="126"/>
      <c r="S17" s="126"/>
      <c r="T17" s="182"/>
      <c r="U17" s="182"/>
      <c r="V17" s="182"/>
    </row>
    <row r="18" spans="1:27" ht="25.5" customHeight="1">
      <c r="A18" s="536" t="s">
        <v>275</v>
      </c>
      <c r="B18" s="44" t="s">
        <v>314</v>
      </c>
      <c r="C18" s="45"/>
      <c r="D18" s="45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26.25" customHeight="1">
      <c r="A19" s="537"/>
      <c r="B19" s="39" t="s">
        <v>315</v>
      </c>
      <c r="C19" s="51"/>
      <c r="D19" s="5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27" customHeight="1">
      <c r="A20" s="537"/>
      <c r="B20" s="39" t="s">
        <v>316</v>
      </c>
      <c r="C20" s="51"/>
      <c r="D20" s="5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34.5" customHeight="1">
      <c r="A21" s="537"/>
      <c r="B21" s="39" t="s">
        <v>232</v>
      </c>
      <c r="C21" s="51"/>
      <c r="D21" s="66">
        <v>754.75411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3.5" customHeight="1">
      <c r="A22" s="537"/>
      <c r="B22" s="41" t="s">
        <v>374</v>
      </c>
      <c r="C22" s="52"/>
      <c r="D22" s="67"/>
      <c r="E22" s="52">
        <f>E24+E25</f>
        <v>1893809</v>
      </c>
      <c r="F22" s="52">
        <f>SUM(F23:F25)</f>
        <v>284071</v>
      </c>
      <c r="G22" s="52">
        <f>SUM(G23:G25)</f>
        <v>1609738</v>
      </c>
      <c r="H22" s="52">
        <f>H24+H25</f>
        <v>1893809</v>
      </c>
      <c r="I22" s="52">
        <f>I24+I25</f>
        <v>284071</v>
      </c>
      <c r="J22" s="52">
        <v>0</v>
      </c>
      <c r="K22" s="52">
        <v>0</v>
      </c>
      <c r="L22" s="52">
        <f>L24+L25</f>
        <v>284071</v>
      </c>
      <c r="M22" s="52">
        <f>M24+M25</f>
        <v>1609738</v>
      </c>
      <c r="N22" s="52">
        <v>0</v>
      </c>
      <c r="O22" s="52">
        <v>0</v>
      </c>
      <c r="P22" s="52">
        <v>0</v>
      </c>
      <c r="Q22" s="58">
        <f>Q24+Q25</f>
        <v>1609738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 ht="4.5" customHeight="1" hidden="1">
      <c r="A23" s="538"/>
      <c r="B23" s="42"/>
      <c r="C23" s="68"/>
      <c r="D23" s="69"/>
      <c r="E23" s="68"/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70">
        <v>0</v>
      </c>
      <c r="R23" s="49"/>
      <c r="S23" s="49"/>
      <c r="T23" s="65"/>
      <c r="U23" s="49"/>
      <c r="V23" s="49"/>
      <c r="W23" s="49"/>
      <c r="X23" s="49"/>
      <c r="Y23" s="49"/>
      <c r="Z23" s="49"/>
      <c r="AA23" s="49"/>
    </row>
    <row r="24" spans="1:27" ht="15" customHeight="1">
      <c r="A24" s="538"/>
      <c r="B24" s="42" t="s">
        <v>258</v>
      </c>
      <c r="C24" s="68"/>
      <c r="D24" s="69"/>
      <c r="E24" s="68">
        <f>F24+G24</f>
        <v>602500</v>
      </c>
      <c r="F24" s="68">
        <f>L24</f>
        <v>90375</v>
      </c>
      <c r="G24" s="68">
        <f>Q24</f>
        <v>512125</v>
      </c>
      <c r="H24" s="68">
        <f>I24+M24</f>
        <v>602500</v>
      </c>
      <c r="I24" s="68">
        <f>L24</f>
        <v>90375</v>
      </c>
      <c r="J24" s="68">
        <v>0</v>
      </c>
      <c r="K24" s="68">
        <v>0</v>
      </c>
      <c r="L24" s="68">
        <v>90375</v>
      </c>
      <c r="M24" s="68">
        <f>Q24</f>
        <v>512125</v>
      </c>
      <c r="N24" s="68">
        <v>0</v>
      </c>
      <c r="O24" s="68">
        <v>0</v>
      </c>
      <c r="P24" s="68">
        <v>0</v>
      </c>
      <c r="Q24" s="70">
        <v>512125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27" ht="15.75" customHeight="1">
      <c r="A25" s="539"/>
      <c r="B25" s="189" t="s">
        <v>297</v>
      </c>
      <c r="C25" s="71"/>
      <c r="D25" s="71"/>
      <c r="E25" s="198">
        <f>F25+G25</f>
        <v>1291309</v>
      </c>
      <c r="F25" s="198">
        <f>L25</f>
        <v>193696</v>
      </c>
      <c r="G25" s="198">
        <f>Q25</f>
        <v>1097613</v>
      </c>
      <c r="H25" s="196">
        <f>I25+M25</f>
        <v>1291309</v>
      </c>
      <c r="I25" s="198">
        <f>L25</f>
        <v>193696</v>
      </c>
      <c r="J25" s="199">
        <v>0</v>
      </c>
      <c r="K25" s="199">
        <v>0</v>
      </c>
      <c r="L25" s="198">
        <v>193696</v>
      </c>
      <c r="M25" s="198">
        <f>Q25</f>
        <v>1097613</v>
      </c>
      <c r="N25" s="199">
        <v>0</v>
      </c>
      <c r="O25" s="199">
        <v>0</v>
      </c>
      <c r="P25" s="199">
        <v>0</v>
      </c>
      <c r="Q25" s="203">
        <v>1097613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5" ht="25.5" customHeight="1">
      <c r="A26" s="598" t="s">
        <v>276</v>
      </c>
      <c r="B26" s="44" t="s">
        <v>314</v>
      </c>
      <c r="C26" s="47"/>
      <c r="D26" s="47"/>
      <c r="E26" s="46"/>
      <c r="F26" s="46"/>
      <c r="G26" s="46"/>
      <c r="H26" s="46"/>
      <c r="I26" s="46"/>
      <c r="J26" s="47"/>
      <c r="K26" s="47"/>
      <c r="L26" s="47"/>
      <c r="M26" s="46"/>
      <c r="N26" s="47"/>
      <c r="O26" s="47"/>
      <c r="P26" s="47"/>
      <c r="Q26" s="48"/>
      <c r="R26" s="49"/>
      <c r="S26" s="49"/>
      <c r="T26" s="49"/>
      <c r="U26" s="49"/>
      <c r="V26" s="49"/>
      <c r="W26" s="49"/>
      <c r="X26" s="49"/>
      <c r="Y26" s="49"/>
    </row>
    <row r="27" spans="1:25" ht="24.75" customHeight="1">
      <c r="A27" s="587"/>
      <c r="B27" s="39" t="s">
        <v>315</v>
      </c>
      <c r="C27" s="53"/>
      <c r="D27" s="53"/>
      <c r="E27" s="52"/>
      <c r="F27" s="52"/>
      <c r="G27" s="52"/>
      <c r="H27" s="52"/>
      <c r="I27" s="52"/>
      <c r="J27" s="53"/>
      <c r="K27" s="53"/>
      <c r="L27" s="53"/>
      <c r="M27" s="52"/>
      <c r="N27" s="53"/>
      <c r="O27" s="53"/>
      <c r="P27" s="53"/>
      <c r="Q27" s="54"/>
      <c r="R27" s="49"/>
      <c r="S27" s="49"/>
      <c r="T27" s="49"/>
      <c r="U27" s="49"/>
      <c r="V27" s="49"/>
      <c r="W27" s="49"/>
      <c r="X27" s="49"/>
      <c r="Y27" s="49"/>
    </row>
    <row r="28" spans="1:25" ht="28.5" customHeight="1">
      <c r="A28" s="587"/>
      <c r="B28" s="39" t="s">
        <v>316</v>
      </c>
      <c r="C28" s="53"/>
      <c r="D28" s="53"/>
      <c r="E28" s="52"/>
      <c r="F28" s="52"/>
      <c r="G28" s="52"/>
      <c r="H28" s="52"/>
      <c r="I28" s="52"/>
      <c r="J28" s="53"/>
      <c r="K28" s="53"/>
      <c r="L28" s="53"/>
      <c r="M28" s="52"/>
      <c r="N28" s="53"/>
      <c r="O28" s="53"/>
      <c r="P28" s="53"/>
      <c r="Q28" s="54"/>
      <c r="R28" s="49"/>
      <c r="S28" s="49"/>
      <c r="T28" s="49"/>
      <c r="U28" s="49"/>
      <c r="V28" s="49"/>
      <c r="W28" s="49"/>
      <c r="X28" s="49"/>
      <c r="Y28" s="49"/>
    </row>
    <row r="29" spans="1:25" ht="35.25" customHeight="1">
      <c r="A29" s="587"/>
      <c r="B29" s="39" t="s">
        <v>361</v>
      </c>
      <c r="C29" s="438"/>
      <c r="D29" s="53"/>
      <c r="E29" s="52"/>
      <c r="F29" s="52"/>
      <c r="G29" s="52"/>
      <c r="H29" s="52"/>
      <c r="I29" s="52"/>
      <c r="J29" s="53"/>
      <c r="K29" s="53"/>
      <c r="L29" s="53"/>
      <c r="M29" s="52"/>
      <c r="N29" s="53"/>
      <c r="O29" s="53"/>
      <c r="P29" s="53"/>
      <c r="Q29" s="54"/>
      <c r="R29" s="49"/>
      <c r="S29" s="49"/>
      <c r="T29" s="65" t="e">
        <f>Q25+Q32+#REF!</f>
        <v>#REF!</v>
      </c>
      <c r="U29" s="49"/>
      <c r="V29" s="49"/>
      <c r="W29" s="49"/>
      <c r="X29" s="49"/>
      <c r="Y29" s="49"/>
    </row>
    <row r="30" spans="1:25" ht="15" customHeight="1">
      <c r="A30" s="587"/>
      <c r="B30" s="41" t="s">
        <v>356</v>
      </c>
      <c r="C30" s="72"/>
      <c r="D30" s="104">
        <v>754.75411</v>
      </c>
      <c r="E30" s="52">
        <f aca="true" t="shared" si="1" ref="E30:S30">E32</f>
        <v>2106191</v>
      </c>
      <c r="F30" s="52">
        <f t="shared" si="1"/>
        <v>315929</v>
      </c>
      <c r="G30" s="52">
        <f t="shared" si="1"/>
        <v>1790262</v>
      </c>
      <c r="H30" s="52">
        <f t="shared" si="1"/>
        <v>2106191</v>
      </c>
      <c r="I30" s="52">
        <f t="shared" si="1"/>
        <v>315929</v>
      </c>
      <c r="J30" s="52">
        <f t="shared" si="1"/>
        <v>0</v>
      </c>
      <c r="K30" s="52">
        <f t="shared" si="1"/>
        <v>0</v>
      </c>
      <c r="L30" s="52">
        <f t="shared" si="1"/>
        <v>315929</v>
      </c>
      <c r="M30" s="52">
        <f t="shared" si="1"/>
        <v>1790262</v>
      </c>
      <c r="N30" s="52">
        <f t="shared" si="1"/>
        <v>0</v>
      </c>
      <c r="O30" s="52">
        <f t="shared" si="1"/>
        <v>0</v>
      </c>
      <c r="P30" s="52">
        <f t="shared" si="1"/>
        <v>0</v>
      </c>
      <c r="Q30" s="58">
        <f t="shared" si="1"/>
        <v>1790262</v>
      </c>
      <c r="R30" s="73">
        <f t="shared" si="1"/>
        <v>0</v>
      </c>
      <c r="S30" s="74">
        <f t="shared" si="1"/>
        <v>0</v>
      </c>
      <c r="T30" s="49"/>
      <c r="U30" s="49"/>
      <c r="V30" s="49"/>
      <c r="W30" s="49"/>
      <c r="X30" s="49"/>
      <c r="Y30" s="49"/>
    </row>
    <row r="31" spans="1:25" ht="3" customHeight="1" hidden="1">
      <c r="A31" s="587"/>
      <c r="B31" s="41"/>
      <c r="C31" s="72"/>
      <c r="D31" s="72"/>
      <c r="E31" s="52"/>
      <c r="F31" s="52"/>
      <c r="G31" s="52"/>
      <c r="H31" s="53"/>
      <c r="I31" s="52"/>
      <c r="J31" s="53"/>
      <c r="K31" s="53"/>
      <c r="L31" s="52"/>
      <c r="M31" s="52"/>
      <c r="N31" s="53"/>
      <c r="O31" s="53"/>
      <c r="P31" s="53"/>
      <c r="Q31" s="58"/>
      <c r="R31" s="49"/>
      <c r="S31" s="49"/>
      <c r="T31" s="49"/>
      <c r="U31" s="49"/>
      <c r="V31" s="49"/>
      <c r="W31" s="49"/>
      <c r="X31" s="49"/>
      <c r="Y31" s="49"/>
    </row>
    <row r="32" spans="1:25" ht="16.5" customHeight="1" thickBot="1">
      <c r="A32" s="599"/>
      <c r="B32" s="189" t="s">
        <v>297</v>
      </c>
      <c r="C32" s="71"/>
      <c r="D32" s="71"/>
      <c r="E32" s="198">
        <f>F32+G32</f>
        <v>2106191</v>
      </c>
      <c r="F32" s="198">
        <f>L32</f>
        <v>315929</v>
      </c>
      <c r="G32" s="198">
        <f>Q32</f>
        <v>1790262</v>
      </c>
      <c r="H32" s="199">
        <f>L32+M32</f>
        <v>2106191</v>
      </c>
      <c r="I32" s="198">
        <f>L32</f>
        <v>315929</v>
      </c>
      <c r="J32" s="199">
        <v>0</v>
      </c>
      <c r="K32" s="199">
        <v>0</v>
      </c>
      <c r="L32" s="198">
        <v>315929</v>
      </c>
      <c r="M32" s="198">
        <f>Q32</f>
        <v>1790262</v>
      </c>
      <c r="N32" s="199">
        <v>0</v>
      </c>
      <c r="O32" s="199">
        <v>0</v>
      </c>
      <c r="P32" s="199">
        <v>0</v>
      </c>
      <c r="Q32" s="203">
        <v>1790262</v>
      </c>
      <c r="R32" s="49"/>
      <c r="S32" s="49"/>
      <c r="T32" s="49"/>
      <c r="U32" s="49"/>
      <c r="V32" s="49"/>
      <c r="W32" s="49"/>
      <c r="X32" s="49"/>
      <c r="Y32" s="49"/>
    </row>
    <row r="33" spans="1:23" s="346" customFormat="1" ht="27.75" customHeight="1" thickTop="1">
      <c r="A33" s="600" t="s">
        <v>377</v>
      </c>
      <c r="B33" s="340" t="s">
        <v>344</v>
      </c>
      <c r="C33" s="341"/>
      <c r="D33" s="341"/>
      <c r="E33" s="342">
        <f aca="true" t="shared" si="2" ref="E33:E39">G33+F33</f>
        <v>0</v>
      </c>
      <c r="F33" s="342">
        <f>I33</f>
        <v>0</v>
      </c>
      <c r="G33" s="342">
        <f>M33</f>
        <v>0</v>
      </c>
      <c r="H33" s="342">
        <f aca="true" t="shared" si="3" ref="H33:H39">I33+M33</f>
        <v>0</v>
      </c>
      <c r="I33" s="342">
        <f>J33+K33+L33</f>
        <v>0</v>
      </c>
      <c r="J33" s="341"/>
      <c r="K33" s="341"/>
      <c r="L33" s="341"/>
      <c r="M33" s="342">
        <f>N33+O33+P33+Q33</f>
        <v>0</v>
      </c>
      <c r="N33" s="341"/>
      <c r="O33" s="341"/>
      <c r="P33" s="341"/>
      <c r="Q33" s="343"/>
      <c r="R33" s="344"/>
      <c r="S33" s="344"/>
      <c r="T33" s="344"/>
      <c r="U33" s="345"/>
      <c r="V33" s="345"/>
      <c r="W33" s="345"/>
    </row>
    <row r="34" spans="1:23" s="346" customFormat="1" ht="16.5" customHeight="1">
      <c r="A34" s="580"/>
      <c r="B34" s="347" t="s">
        <v>345</v>
      </c>
      <c r="C34" s="348"/>
      <c r="D34" s="348"/>
      <c r="E34" s="349">
        <f t="shared" si="2"/>
        <v>0</v>
      </c>
      <c r="F34" s="349">
        <f>I34</f>
        <v>0</v>
      </c>
      <c r="G34" s="349">
        <f>M34</f>
        <v>0</v>
      </c>
      <c r="H34" s="349">
        <f t="shared" si="3"/>
        <v>0</v>
      </c>
      <c r="I34" s="349">
        <f>J34+K34+L34</f>
        <v>0</v>
      </c>
      <c r="J34" s="348"/>
      <c r="K34" s="348"/>
      <c r="L34" s="348"/>
      <c r="M34" s="349">
        <f>N34+O34+P34+Q34</f>
        <v>0</v>
      </c>
      <c r="N34" s="348"/>
      <c r="O34" s="348"/>
      <c r="P34" s="348"/>
      <c r="Q34" s="350"/>
      <c r="R34" s="344"/>
      <c r="S34" s="344"/>
      <c r="T34" s="344"/>
      <c r="U34" s="345"/>
      <c r="V34" s="345"/>
      <c r="W34" s="345"/>
    </row>
    <row r="35" spans="1:23" s="346" customFormat="1" ht="16.5" customHeight="1">
      <c r="A35" s="580"/>
      <c r="B35" s="347" t="s">
        <v>346</v>
      </c>
      <c r="C35" s="348"/>
      <c r="D35" s="351" t="s">
        <v>349</v>
      </c>
      <c r="E35" s="349">
        <f t="shared" si="2"/>
        <v>0</v>
      </c>
      <c r="F35" s="349">
        <f>I35</f>
        <v>0</v>
      </c>
      <c r="G35" s="349">
        <f>M35</f>
        <v>0</v>
      </c>
      <c r="H35" s="349">
        <f t="shared" si="3"/>
        <v>0</v>
      </c>
      <c r="I35" s="349">
        <f>J35+K35+L35</f>
        <v>0</v>
      </c>
      <c r="J35" s="348"/>
      <c r="K35" s="348"/>
      <c r="L35" s="348"/>
      <c r="M35" s="349">
        <f>N35+O35+P35+Q35</f>
        <v>0</v>
      </c>
      <c r="N35" s="348"/>
      <c r="O35" s="348"/>
      <c r="P35" s="348"/>
      <c r="Q35" s="350"/>
      <c r="R35" s="344"/>
      <c r="S35" s="344"/>
      <c r="T35" s="344"/>
      <c r="U35" s="345"/>
      <c r="V35" s="345"/>
      <c r="W35" s="345"/>
    </row>
    <row r="36" spans="1:23" s="346" customFormat="1" ht="16.5" customHeight="1">
      <c r="A36" s="580"/>
      <c r="B36" s="347" t="s">
        <v>334</v>
      </c>
      <c r="C36" s="348"/>
      <c r="D36" s="351" t="s">
        <v>350</v>
      </c>
      <c r="E36" s="349">
        <f t="shared" si="2"/>
        <v>0</v>
      </c>
      <c r="F36" s="349">
        <f>I36</f>
        <v>0</v>
      </c>
      <c r="G36" s="349">
        <f>M36</f>
        <v>0</v>
      </c>
      <c r="H36" s="349">
        <f t="shared" si="3"/>
        <v>0</v>
      </c>
      <c r="I36" s="349">
        <f>J36+K36+L36</f>
        <v>0</v>
      </c>
      <c r="J36" s="348"/>
      <c r="K36" s="348"/>
      <c r="L36" s="348"/>
      <c r="M36" s="349">
        <f>N36+O36+P36+Q36</f>
        <v>0</v>
      </c>
      <c r="N36" s="348"/>
      <c r="O36" s="348"/>
      <c r="P36" s="348"/>
      <c r="Q36" s="350"/>
      <c r="R36" s="344"/>
      <c r="S36" s="344"/>
      <c r="T36" s="344"/>
      <c r="U36" s="345"/>
      <c r="V36" s="345"/>
      <c r="W36" s="345"/>
    </row>
    <row r="37" spans="1:23" s="346" customFormat="1" ht="16.5" customHeight="1">
      <c r="A37" s="580"/>
      <c r="B37" s="352" t="s">
        <v>274</v>
      </c>
      <c r="C37" s="353" t="s">
        <v>347</v>
      </c>
      <c r="D37" s="353" t="s">
        <v>348</v>
      </c>
      <c r="E37" s="349">
        <f t="shared" si="2"/>
        <v>1383100</v>
      </c>
      <c r="F37" s="349">
        <f>F38+F39</f>
        <v>207465</v>
      </c>
      <c r="G37" s="349">
        <f>G38+G39</f>
        <v>1175635</v>
      </c>
      <c r="H37" s="349">
        <f t="shared" si="3"/>
        <v>1383100</v>
      </c>
      <c r="I37" s="349">
        <f>J37+K37+L37</f>
        <v>207465</v>
      </c>
      <c r="J37" s="349">
        <f>SUM(J39:J39)</f>
        <v>0</v>
      </c>
      <c r="K37" s="349">
        <f>SUM(K39:K39)</f>
        <v>0</v>
      </c>
      <c r="L37" s="349">
        <f>L38+L39</f>
        <v>207465</v>
      </c>
      <c r="M37" s="349">
        <f>M38+M39</f>
        <v>1175635</v>
      </c>
      <c r="N37" s="349"/>
      <c r="O37" s="349"/>
      <c r="P37" s="349">
        <f>SUM(P39:P39)</f>
        <v>0</v>
      </c>
      <c r="Q37" s="354">
        <f>Q38+Q39</f>
        <v>1175635</v>
      </c>
      <c r="R37" s="344"/>
      <c r="S37" s="344"/>
      <c r="T37" s="344"/>
      <c r="U37" s="345"/>
      <c r="V37" s="345"/>
      <c r="W37" s="345"/>
    </row>
    <row r="38" spans="1:23" s="346" customFormat="1" ht="16.5" customHeight="1">
      <c r="A38" s="580"/>
      <c r="B38" s="355" t="s">
        <v>297</v>
      </c>
      <c r="C38" s="356"/>
      <c r="D38" s="356"/>
      <c r="E38" s="357">
        <f t="shared" si="2"/>
        <v>657600</v>
      </c>
      <c r="F38" s="357">
        <f>I38</f>
        <v>98640</v>
      </c>
      <c r="G38" s="357">
        <f>M38</f>
        <v>558960</v>
      </c>
      <c r="H38" s="357">
        <f t="shared" si="3"/>
        <v>657600</v>
      </c>
      <c r="I38" s="357">
        <f>L38</f>
        <v>98640</v>
      </c>
      <c r="J38" s="358">
        <v>0</v>
      </c>
      <c r="K38" s="358">
        <v>0</v>
      </c>
      <c r="L38" s="358">
        <v>98640</v>
      </c>
      <c r="M38" s="357">
        <f>Q38</f>
        <v>558960</v>
      </c>
      <c r="N38" s="358">
        <v>0</v>
      </c>
      <c r="O38" s="358">
        <v>0</v>
      </c>
      <c r="P38" s="358">
        <v>0</v>
      </c>
      <c r="Q38" s="359">
        <v>558960</v>
      </c>
      <c r="R38" s="344"/>
      <c r="S38" s="344"/>
      <c r="T38" s="344"/>
      <c r="U38" s="345"/>
      <c r="V38" s="345"/>
      <c r="W38" s="345"/>
    </row>
    <row r="39" spans="1:23" s="346" customFormat="1" ht="16.5" customHeight="1" thickBot="1">
      <c r="A39" s="581"/>
      <c r="B39" s="360" t="s">
        <v>357</v>
      </c>
      <c r="C39" s="361"/>
      <c r="D39" s="361"/>
      <c r="E39" s="362">
        <f t="shared" si="2"/>
        <v>725500</v>
      </c>
      <c r="F39" s="362">
        <f>I39</f>
        <v>108825</v>
      </c>
      <c r="G39" s="362">
        <f>M39</f>
        <v>616675</v>
      </c>
      <c r="H39" s="362">
        <f t="shared" si="3"/>
        <v>725500</v>
      </c>
      <c r="I39" s="362">
        <f>J39+K39+L39</f>
        <v>108825</v>
      </c>
      <c r="J39" s="363">
        <v>0</v>
      </c>
      <c r="K39" s="363">
        <v>0</v>
      </c>
      <c r="L39" s="363">
        <v>108825</v>
      </c>
      <c r="M39" s="362">
        <f>Q39</f>
        <v>616675</v>
      </c>
      <c r="N39" s="363">
        <v>0</v>
      </c>
      <c r="O39" s="363">
        <v>0</v>
      </c>
      <c r="P39" s="363">
        <v>0</v>
      </c>
      <c r="Q39" s="364">
        <v>616675</v>
      </c>
      <c r="R39" s="344"/>
      <c r="S39" s="344"/>
      <c r="T39" s="344"/>
      <c r="U39" s="345"/>
      <c r="V39" s="345"/>
      <c r="W39" s="345"/>
    </row>
    <row r="40" spans="1:20" s="346" customFormat="1" ht="24" customHeight="1" thickTop="1">
      <c r="A40" s="589" t="s">
        <v>290</v>
      </c>
      <c r="B40" s="340" t="s">
        <v>299</v>
      </c>
      <c r="C40" s="341"/>
      <c r="D40" s="341"/>
      <c r="E40" s="365"/>
      <c r="F40" s="365"/>
      <c r="G40" s="365"/>
      <c r="H40" s="365"/>
      <c r="I40" s="365"/>
      <c r="J40" s="366"/>
      <c r="K40" s="366"/>
      <c r="L40" s="366"/>
      <c r="M40" s="365"/>
      <c r="N40" s="366"/>
      <c r="O40" s="366"/>
      <c r="P40" s="366"/>
      <c r="Q40" s="367"/>
      <c r="R40" s="368"/>
      <c r="S40" s="368"/>
      <c r="T40" s="368"/>
    </row>
    <row r="41" spans="1:20" ht="23.25" customHeight="1">
      <c r="A41" s="590"/>
      <c r="B41" s="39" t="s">
        <v>385</v>
      </c>
      <c r="C41" s="51"/>
      <c r="D41" s="51"/>
      <c r="E41" s="8"/>
      <c r="F41" s="8"/>
      <c r="G41" s="8"/>
      <c r="H41" s="8"/>
      <c r="I41" s="8"/>
      <c r="J41" s="9"/>
      <c r="K41" s="9"/>
      <c r="L41" s="9"/>
      <c r="M41" s="8"/>
      <c r="N41" s="9"/>
      <c r="O41" s="9"/>
      <c r="P41" s="9"/>
      <c r="Q41" s="23"/>
      <c r="R41" s="82"/>
      <c r="S41" s="82"/>
      <c r="T41" s="82"/>
    </row>
    <row r="42" spans="1:20" ht="23.25" customHeight="1">
      <c r="A42" s="590"/>
      <c r="B42" s="39" t="s">
        <v>324</v>
      </c>
      <c r="C42" s="51"/>
      <c r="D42" s="66" t="s">
        <v>323</v>
      </c>
      <c r="E42" s="8"/>
      <c r="F42" s="8"/>
      <c r="G42" s="8"/>
      <c r="H42" s="8"/>
      <c r="I42" s="8"/>
      <c r="J42" s="9"/>
      <c r="K42" s="9"/>
      <c r="L42" s="9"/>
      <c r="M42" s="8"/>
      <c r="N42" s="9"/>
      <c r="O42" s="9"/>
      <c r="P42" s="9"/>
      <c r="Q42" s="23"/>
      <c r="R42" s="82"/>
      <c r="S42" s="82"/>
      <c r="T42" s="82"/>
    </row>
    <row r="43" spans="1:20" ht="65.25" customHeight="1">
      <c r="A43" s="590"/>
      <c r="B43" s="39" t="s">
        <v>325</v>
      </c>
      <c r="C43" s="51"/>
      <c r="D43" s="109" t="s">
        <v>380</v>
      </c>
      <c r="E43" s="8"/>
      <c r="F43" s="8"/>
      <c r="G43" s="8"/>
      <c r="H43" s="8"/>
      <c r="I43" s="8"/>
      <c r="J43" s="9"/>
      <c r="K43" s="9"/>
      <c r="L43" s="9"/>
      <c r="M43" s="8"/>
      <c r="N43" s="9"/>
      <c r="O43" s="9"/>
      <c r="P43" s="9"/>
      <c r="Q43" s="23"/>
      <c r="R43" s="82"/>
      <c r="S43" s="82"/>
      <c r="T43" s="82"/>
    </row>
    <row r="44" spans="1:20" ht="15.75" customHeight="1">
      <c r="A44" s="590"/>
      <c r="B44" s="39" t="s">
        <v>274</v>
      </c>
      <c r="C44" s="97"/>
      <c r="D44" s="97"/>
      <c r="E44" s="52">
        <f>E45+E46</f>
        <v>27565</v>
      </c>
      <c r="F44" s="52">
        <f aca="true" t="shared" si="4" ref="F44:Q44">F45+F46</f>
        <v>4135</v>
      </c>
      <c r="G44" s="52">
        <f t="shared" si="4"/>
        <v>23430</v>
      </c>
      <c r="H44" s="52">
        <f t="shared" si="4"/>
        <v>27565</v>
      </c>
      <c r="I44" s="52">
        <f t="shared" si="4"/>
        <v>4135</v>
      </c>
      <c r="J44" s="52">
        <f t="shared" si="4"/>
        <v>0</v>
      </c>
      <c r="K44" s="52">
        <f t="shared" si="4"/>
        <v>0</v>
      </c>
      <c r="L44" s="52">
        <f t="shared" si="4"/>
        <v>4135</v>
      </c>
      <c r="M44" s="52">
        <f t="shared" si="4"/>
        <v>23430</v>
      </c>
      <c r="N44" s="52">
        <f t="shared" si="4"/>
        <v>0</v>
      </c>
      <c r="O44" s="52">
        <f t="shared" si="4"/>
        <v>0</v>
      </c>
      <c r="P44" s="52">
        <f t="shared" si="4"/>
        <v>0</v>
      </c>
      <c r="Q44" s="52">
        <f t="shared" si="4"/>
        <v>23430</v>
      </c>
      <c r="R44" s="82"/>
      <c r="S44" s="82"/>
      <c r="T44" s="82"/>
    </row>
    <row r="45" spans="1:20" ht="15" customHeight="1">
      <c r="A45" s="591"/>
      <c r="B45" s="190" t="s">
        <v>297</v>
      </c>
      <c r="C45" s="209"/>
      <c r="D45" s="209"/>
      <c r="E45" s="196">
        <f>F45+G45</f>
        <v>4000</v>
      </c>
      <c r="F45" s="196">
        <f aca="true" t="shared" si="5" ref="F45:F50">I45</f>
        <v>600</v>
      </c>
      <c r="G45" s="196">
        <f aca="true" t="shared" si="6" ref="G45:G50">M45</f>
        <v>3400</v>
      </c>
      <c r="H45" s="196">
        <f>M45+L45</f>
        <v>4000</v>
      </c>
      <c r="I45" s="196">
        <f>L45</f>
        <v>600</v>
      </c>
      <c r="J45" s="196"/>
      <c r="K45" s="196"/>
      <c r="L45" s="196">
        <v>600</v>
      </c>
      <c r="M45" s="196">
        <f>Q45</f>
        <v>3400</v>
      </c>
      <c r="N45" s="196"/>
      <c r="O45" s="196"/>
      <c r="P45" s="196"/>
      <c r="Q45" s="197">
        <v>3400</v>
      </c>
      <c r="R45" s="82"/>
      <c r="S45" s="82"/>
      <c r="T45" s="82"/>
    </row>
    <row r="46" spans="1:20" ht="15" customHeight="1" thickBot="1">
      <c r="A46" s="512"/>
      <c r="B46" s="142" t="s">
        <v>357</v>
      </c>
      <c r="C46" s="513"/>
      <c r="D46" s="513"/>
      <c r="E46" s="514">
        <f>F46+G46</f>
        <v>23565</v>
      </c>
      <c r="F46" s="514">
        <f t="shared" si="5"/>
        <v>3535</v>
      </c>
      <c r="G46" s="514">
        <f t="shared" si="6"/>
        <v>20030</v>
      </c>
      <c r="H46" s="514">
        <f>M46+L46</f>
        <v>23565</v>
      </c>
      <c r="I46" s="514">
        <f>L46</f>
        <v>3535</v>
      </c>
      <c r="J46" s="514"/>
      <c r="K46" s="514"/>
      <c r="L46" s="514">
        <v>3535</v>
      </c>
      <c r="M46" s="514">
        <f>Q46</f>
        <v>20030</v>
      </c>
      <c r="N46" s="514"/>
      <c r="O46" s="514"/>
      <c r="P46" s="514"/>
      <c r="Q46" s="515">
        <v>20030</v>
      </c>
      <c r="R46" s="82"/>
      <c r="S46" s="82"/>
      <c r="T46" s="82"/>
    </row>
    <row r="47" spans="1:20" ht="40.5" customHeight="1" thickTop="1">
      <c r="A47" s="540" t="s">
        <v>193</v>
      </c>
      <c r="B47" s="317" t="s">
        <v>331</v>
      </c>
      <c r="C47" s="204"/>
      <c r="D47" s="204"/>
      <c r="E47" s="205">
        <f aca="true" t="shared" si="7" ref="E47:E52">G47+F47</f>
        <v>0</v>
      </c>
      <c r="F47" s="205">
        <f t="shared" si="5"/>
        <v>0</v>
      </c>
      <c r="G47" s="205">
        <f t="shared" si="6"/>
        <v>0</v>
      </c>
      <c r="H47" s="205">
        <f aca="true" t="shared" si="8" ref="H47:H52">I47+M47</f>
        <v>0</v>
      </c>
      <c r="I47" s="205">
        <f>J47+K47+L47</f>
        <v>0</v>
      </c>
      <c r="J47" s="204"/>
      <c r="K47" s="204"/>
      <c r="L47" s="204"/>
      <c r="M47" s="205">
        <f>N47+O47+P47+Q47</f>
        <v>0</v>
      </c>
      <c r="N47" s="204"/>
      <c r="O47" s="204"/>
      <c r="P47" s="204"/>
      <c r="Q47" s="206"/>
      <c r="R47" s="82"/>
      <c r="S47" s="82"/>
      <c r="T47" s="82"/>
    </row>
    <row r="48" spans="1:20" ht="30" customHeight="1">
      <c r="A48" s="541"/>
      <c r="B48" s="318" t="s">
        <v>353</v>
      </c>
      <c r="C48" s="51"/>
      <c r="D48" s="51"/>
      <c r="E48" s="52">
        <f t="shared" si="7"/>
        <v>0</v>
      </c>
      <c r="F48" s="52">
        <f t="shared" si="5"/>
        <v>0</v>
      </c>
      <c r="G48" s="52">
        <f t="shared" si="6"/>
        <v>0</v>
      </c>
      <c r="H48" s="52">
        <f t="shared" si="8"/>
        <v>0</v>
      </c>
      <c r="I48" s="52">
        <f>J48+K48+L48</f>
        <v>0</v>
      </c>
      <c r="J48" s="51"/>
      <c r="K48" s="51"/>
      <c r="L48" s="51"/>
      <c r="M48" s="52">
        <f>N48+O48+P48+Q48</f>
        <v>0</v>
      </c>
      <c r="N48" s="51"/>
      <c r="O48" s="51"/>
      <c r="P48" s="51"/>
      <c r="Q48" s="96"/>
      <c r="R48" s="82"/>
      <c r="S48" s="82"/>
      <c r="T48" s="82"/>
    </row>
    <row r="49" spans="1:20" ht="32.25" customHeight="1">
      <c r="A49" s="541"/>
      <c r="B49" s="318" t="s">
        <v>25</v>
      </c>
      <c r="C49" s="51"/>
      <c r="D49" s="66"/>
      <c r="E49" s="52">
        <f t="shared" si="7"/>
        <v>0</v>
      </c>
      <c r="F49" s="52">
        <f t="shared" si="5"/>
        <v>0</v>
      </c>
      <c r="G49" s="52">
        <f t="shared" si="6"/>
        <v>0</v>
      </c>
      <c r="H49" s="52">
        <f t="shared" si="8"/>
        <v>0</v>
      </c>
      <c r="I49" s="52">
        <f>J49+K49+L49</f>
        <v>0</v>
      </c>
      <c r="J49" s="51"/>
      <c r="K49" s="51"/>
      <c r="L49" s="51"/>
      <c r="M49" s="52">
        <f>N49+O49+P49+Q49</f>
        <v>0</v>
      </c>
      <c r="N49" s="51"/>
      <c r="O49" s="51"/>
      <c r="P49" s="51"/>
      <c r="Q49" s="96"/>
      <c r="R49" s="82"/>
      <c r="S49" s="82"/>
      <c r="T49" s="82"/>
    </row>
    <row r="50" spans="1:20" ht="39" customHeight="1">
      <c r="A50" s="541"/>
      <c r="B50" s="318" t="s">
        <v>26</v>
      </c>
      <c r="C50" s="51" t="s">
        <v>178</v>
      </c>
      <c r="D50" s="66"/>
      <c r="E50" s="52">
        <f t="shared" si="7"/>
        <v>0</v>
      </c>
      <c r="F50" s="52">
        <f t="shared" si="5"/>
        <v>0</v>
      </c>
      <c r="G50" s="52">
        <f t="shared" si="6"/>
        <v>0</v>
      </c>
      <c r="H50" s="52">
        <f t="shared" si="8"/>
        <v>0</v>
      </c>
      <c r="I50" s="52">
        <f>J50+K50+L50</f>
        <v>0</v>
      </c>
      <c r="J50" s="51"/>
      <c r="K50" s="51"/>
      <c r="L50" s="51"/>
      <c r="M50" s="52">
        <f>N50+O50+P50+Q50</f>
        <v>0</v>
      </c>
      <c r="N50" s="51"/>
      <c r="O50" s="51"/>
      <c r="P50" s="51"/>
      <c r="Q50" s="96"/>
      <c r="R50" s="82"/>
      <c r="S50" s="82"/>
      <c r="T50" s="82"/>
    </row>
    <row r="51" spans="1:20" ht="15" customHeight="1">
      <c r="A51" s="541"/>
      <c r="B51" s="319" t="s">
        <v>274</v>
      </c>
      <c r="C51" s="97" t="s">
        <v>347</v>
      </c>
      <c r="D51" s="97" t="s">
        <v>354</v>
      </c>
      <c r="E51" s="52">
        <f t="shared" si="7"/>
        <v>10004</v>
      </c>
      <c r="F51" s="52">
        <f>F52</f>
        <v>1501</v>
      </c>
      <c r="G51" s="52">
        <f>G52+G54</f>
        <v>8503</v>
      </c>
      <c r="H51" s="52">
        <f t="shared" si="8"/>
        <v>10004</v>
      </c>
      <c r="I51" s="52">
        <f>J51+K51+L51</f>
        <v>1501</v>
      </c>
      <c r="J51" s="52">
        <f>SUM(J54:J54)</f>
        <v>0</v>
      </c>
      <c r="K51" s="52">
        <f>SUM(K54:K54)</f>
        <v>0</v>
      </c>
      <c r="L51" s="52">
        <f>L52+L54</f>
        <v>1501</v>
      </c>
      <c r="M51" s="52">
        <f>M52+M54</f>
        <v>8503</v>
      </c>
      <c r="N51" s="52"/>
      <c r="O51" s="52"/>
      <c r="P51" s="52">
        <f>SUM(P54:P54)</f>
        <v>0</v>
      </c>
      <c r="Q51" s="58">
        <f>Q52+Q54</f>
        <v>8503</v>
      </c>
      <c r="R51" s="82"/>
      <c r="S51" s="82"/>
      <c r="T51" s="82"/>
    </row>
    <row r="52" spans="1:20" ht="15" customHeight="1" thickBot="1">
      <c r="A52" s="542"/>
      <c r="B52" s="320" t="s">
        <v>297</v>
      </c>
      <c r="C52" s="314"/>
      <c r="D52" s="314"/>
      <c r="E52" s="216">
        <f t="shared" si="7"/>
        <v>10004</v>
      </c>
      <c r="F52" s="216">
        <f>I52</f>
        <v>1501</v>
      </c>
      <c r="G52" s="216">
        <f>M52</f>
        <v>8503</v>
      </c>
      <c r="H52" s="216">
        <f t="shared" si="8"/>
        <v>10004</v>
      </c>
      <c r="I52" s="216">
        <f>L52</f>
        <v>1501</v>
      </c>
      <c r="J52" s="315">
        <v>0</v>
      </c>
      <c r="K52" s="315">
        <v>0</v>
      </c>
      <c r="L52" s="315">
        <v>1501</v>
      </c>
      <c r="M52" s="216">
        <f>Q52</f>
        <v>8503</v>
      </c>
      <c r="N52" s="315">
        <v>0</v>
      </c>
      <c r="O52" s="315">
        <v>0</v>
      </c>
      <c r="P52" s="315">
        <v>0</v>
      </c>
      <c r="Q52" s="316">
        <v>8503</v>
      </c>
      <c r="R52" s="82"/>
      <c r="S52" s="82"/>
      <c r="T52" s="82"/>
    </row>
    <row r="53" spans="1:20" ht="21" customHeight="1" thickBot="1" thickTop="1">
      <c r="A53" s="86">
        <v>2</v>
      </c>
      <c r="B53" s="87" t="s">
        <v>277</v>
      </c>
      <c r="C53" s="609" t="s">
        <v>257</v>
      </c>
      <c r="D53" s="610"/>
      <c r="E53" s="88">
        <f aca="true" t="shared" si="9" ref="E53:Q53">E58+E65+E81+E88+E95+E102+E109+E117+E124+E132+E139+E146+E152+E159+E166+E173+E179+E186+E193+E200+E209+E73</f>
        <v>6101297</v>
      </c>
      <c r="F53" s="88">
        <f t="shared" si="9"/>
        <v>1015517</v>
      </c>
      <c r="G53" s="88">
        <f t="shared" si="9"/>
        <v>5085780</v>
      </c>
      <c r="H53" s="88">
        <f t="shared" si="9"/>
        <v>6102378</v>
      </c>
      <c r="I53" s="88">
        <f t="shared" si="9"/>
        <v>1016598</v>
      </c>
      <c r="J53" s="88">
        <f t="shared" si="9"/>
        <v>0</v>
      </c>
      <c r="K53" s="88">
        <f t="shared" si="9"/>
        <v>0</v>
      </c>
      <c r="L53" s="88">
        <f t="shared" si="9"/>
        <v>1016373</v>
      </c>
      <c r="M53" s="88">
        <f t="shared" si="9"/>
        <v>5085780</v>
      </c>
      <c r="N53" s="88">
        <f t="shared" si="9"/>
        <v>0</v>
      </c>
      <c r="O53" s="88">
        <f t="shared" si="9"/>
        <v>0</v>
      </c>
      <c r="P53" s="88">
        <f t="shared" si="9"/>
        <v>0</v>
      </c>
      <c r="Q53" s="461">
        <f t="shared" si="9"/>
        <v>5084505</v>
      </c>
      <c r="R53" s="456">
        <f>R59+R66+R81+R88+R95+R102+R145+R110+R117+R124+R132</f>
        <v>0</v>
      </c>
      <c r="S53" s="88">
        <f>S59+S66+S81+S88+S95+S102+S145+S110+S117+S124+S132</f>
        <v>0</v>
      </c>
      <c r="T53" s="40"/>
    </row>
    <row r="54" spans="1:20" ht="27" customHeight="1" thickTop="1">
      <c r="A54" s="540" t="s">
        <v>179</v>
      </c>
      <c r="B54" s="38" t="s">
        <v>381</v>
      </c>
      <c r="C54" s="115"/>
      <c r="D54" s="115"/>
      <c r="E54" s="116">
        <f>G54+F54</f>
        <v>0</v>
      </c>
      <c r="F54" s="116">
        <f>I54</f>
        <v>0</v>
      </c>
      <c r="G54" s="116">
        <f>M54</f>
        <v>0</v>
      </c>
      <c r="H54" s="116">
        <f>I54+M54</f>
        <v>0</v>
      </c>
      <c r="I54" s="116">
        <f>J54+K54+L54</f>
        <v>0</v>
      </c>
      <c r="J54" s="115"/>
      <c r="K54" s="115"/>
      <c r="L54" s="115"/>
      <c r="M54" s="116">
        <f>N54+O54+P54+Q54</f>
        <v>0</v>
      </c>
      <c r="N54" s="115"/>
      <c r="O54" s="115"/>
      <c r="P54" s="115"/>
      <c r="Q54" s="313"/>
      <c r="R54" s="82"/>
      <c r="S54" s="82"/>
      <c r="T54" s="82"/>
    </row>
    <row r="55" spans="1:20" ht="24" customHeight="1">
      <c r="A55" s="541"/>
      <c r="B55" s="39" t="s">
        <v>317</v>
      </c>
      <c r="C55" s="5"/>
      <c r="D55" s="5"/>
      <c r="E55" s="8">
        <f>G55+F55</f>
        <v>0</v>
      </c>
      <c r="F55" s="8">
        <f>I55</f>
        <v>0</v>
      </c>
      <c r="G55" s="8">
        <f>M55</f>
        <v>0</v>
      </c>
      <c r="H55" s="8">
        <f>I55+M55</f>
        <v>0</v>
      </c>
      <c r="I55" s="8">
        <f>J55+K55+L55</f>
        <v>0</v>
      </c>
      <c r="J55" s="5"/>
      <c r="K55" s="5"/>
      <c r="L55" s="5"/>
      <c r="M55" s="8">
        <f>N55+O55+P55+Q55</f>
        <v>0</v>
      </c>
      <c r="N55" s="5"/>
      <c r="O55" s="5"/>
      <c r="P55" s="5"/>
      <c r="Q55" s="34"/>
      <c r="R55" s="82"/>
      <c r="S55" s="82"/>
      <c r="T55" s="82"/>
    </row>
    <row r="56" spans="1:20" ht="39" customHeight="1">
      <c r="A56" s="541"/>
      <c r="B56" s="39" t="s">
        <v>382</v>
      </c>
      <c r="C56" s="5"/>
      <c r="D56" s="6"/>
      <c r="E56" s="8">
        <f>G56+F56</f>
        <v>0</v>
      </c>
      <c r="F56" s="8">
        <f>I56</f>
        <v>0</v>
      </c>
      <c r="G56" s="8">
        <f>M56</f>
        <v>0</v>
      </c>
      <c r="H56" s="8">
        <f>I56+M56</f>
        <v>0</v>
      </c>
      <c r="I56" s="8">
        <f>J56+K56+L56</f>
        <v>0</v>
      </c>
      <c r="J56" s="5"/>
      <c r="K56" s="5"/>
      <c r="L56" s="5"/>
      <c r="M56" s="8">
        <f>N56+O56+P56+Q56</f>
        <v>0</v>
      </c>
      <c r="N56" s="5"/>
      <c r="O56" s="5"/>
      <c r="P56" s="5"/>
      <c r="Q56" s="34"/>
      <c r="R56" s="82"/>
      <c r="S56" s="82"/>
      <c r="T56" s="82"/>
    </row>
    <row r="57" spans="1:20" ht="32.25" customHeight="1">
      <c r="A57" s="541"/>
      <c r="B57" s="39" t="s">
        <v>175</v>
      </c>
      <c r="C57" s="5"/>
      <c r="D57" s="6" t="s">
        <v>383</v>
      </c>
      <c r="E57" s="8">
        <f>G57+F57</f>
        <v>0</v>
      </c>
      <c r="F57" s="8">
        <f>I57</f>
        <v>0</v>
      </c>
      <c r="G57" s="8">
        <f>M57</f>
        <v>0</v>
      </c>
      <c r="H57" s="8">
        <f>I57+M57</f>
        <v>0</v>
      </c>
      <c r="I57" s="8">
        <f>J57+K57+L57</f>
        <v>0</v>
      </c>
      <c r="J57" s="5"/>
      <c r="K57" s="5"/>
      <c r="L57" s="5"/>
      <c r="M57" s="8">
        <f>N57+O57+P57+Q57</f>
        <v>0</v>
      </c>
      <c r="N57" s="5"/>
      <c r="O57" s="5"/>
      <c r="P57" s="5"/>
      <c r="Q57" s="34"/>
      <c r="R57" s="82"/>
      <c r="S57" s="82"/>
      <c r="T57" s="82"/>
    </row>
    <row r="58" spans="1:20" ht="15" customHeight="1">
      <c r="A58" s="541"/>
      <c r="B58" s="41" t="s">
        <v>176</v>
      </c>
      <c r="C58" s="4"/>
      <c r="D58" s="4"/>
      <c r="E58" s="8">
        <f>E59</f>
        <v>717561</v>
      </c>
      <c r="F58" s="8">
        <f aca="true" t="shared" si="10" ref="F58:Q58">F59</f>
        <v>179390</v>
      </c>
      <c r="G58" s="8">
        <f t="shared" si="10"/>
        <v>538171</v>
      </c>
      <c r="H58" s="8">
        <f t="shared" si="10"/>
        <v>717561</v>
      </c>
      <c r="I58" s="8">
        <f t="shared" si="10"/>
        <v>179390</v>
      </c>
      <c r="J58" s="8">
        <f t="shared" si="10"/>
        <v>0</v>
      </c>
      <c r="K58" s="8">
        <f t="shared" si="10"/>
        <v>0</v>
      </c>
      <c r="L58" s="8">
        <f t="shared" si="10"/>
        <v>179390</v>
      </c>
      <c r="M58" s="8">
        <f t="shared" si="10"/>
        <v>538171</v>
      </c>
      <c r="N58" s="8">
        <f t="shared" si="10"/>
        <v>0</v>
      </c>
      <c r="O58" s="8">
        <f t="shared" si="10"/>
        <v>0</v>
      </c>
      <c r="P58" s="8">
        <f t="shared" si="10"/>
        <v>0</v>
      </c>
      <c r="Q58" s="24">
        <f t="shared" si="10"/>
        <v>538171</v>
      </c>
      <c r="R58" s="82"/>
      <c r="S58" s="82"/>
      <c r="T58" s="82"/>
    </row>
    <row r="59" spans="1:20" ht="15" customHeight="1" thickBot="1">
      <c r="A59" s="50"/>
      <c r="B59" s="190" t="s">
        <v>297</v>
      </c>
      <c r="C59" s="77"/>
      <c r="D59" s="77"/>
      <c r="E59" s="196">
        <f>G59+F59</f>
        <v>717561</v>
      </c>
      <c r="F59" s="196">
        <f>I59</f>
        <v>179390</v>
      </c>
      <c r="G59" s="196">
        <f>M59</f>
        <v>538171</v>
      </c>
      <c r="H59" s="196">
        <f>I59+M59</f>
        <v>717561</v>
      </c>
      <c r="I59" s="196">
        <f>J59+K59+L59</f>
        <v>179390</v>
      </c>
      <c r="J59" s="201">
        <v>0</v>
      </c>
      <c r="K59" s="201">
        <v>0</v>
      </c>
      <c r="L59" s="201">
        <f>41890+137500</f>
        <v>179390</v>
      </c>
      <c r="M59" s="196">
        <f>Q59</f>
        <v>538171</v>
      </c>
      <c r="N59" s="201">
        <v>0</v>
      </c>
      <c r="O59" s="201">
        <v>0</v>
      </c>
      <c r="P59" s="201"/>
      <c r="Q59" s="202">
        <f>125671+412500</f>
        <v>538171</v>
      </c>
      <c r="R59" s="82"/>
      <c r="S59" s="82"/>
      <c r="T59" s="82"/>
    </row>
    <row r="60" spans="1:20" ht="18.75" customHeight="1" thickTop="1">
      <c r="A60" s="586" t="s">
        <v>279</v>
      </c>
      <c r="B60" s="321" t="s">
        <v>318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3"/>
      <c r="R60" s="49"/>
      <c r="S60" s="49"/>
      <c r="T60" s="49"/>
    </row>
    <row r="61" spans="1:20" ht="18" customHeight="1">
      <c r="A61" s="587"/>
      <c r="B61" s="97" t="s">
        <v>319</v>
      </c>
      <c r="C61" s="534" t="s">
        <v>387</v>
      </c>
      <c r="D61" s="535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49"/>
      <c r="S61" s="49"/>
      <c r="T61" s="49"/>
    </row>
    <row r="62" spans="1:20" ht="32.25" customHeight="1">
      <c r="A62" s="587"/>
      <c r="B62" s="39" t="s">
        <v>0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49"/>
      <c r="S62" s="49"/>
      <c r="T62" s="49"/>
    </row>
    <row r="63" spans="1:20" ht="33.75" customHeight="1">
      <c r="A63" s="587"/>
      <c r="B63" s="103" t="s">
        <v>320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49"/>
      <c r="S63" s="49"/>
      <c r="T63" s="49"/>
    </row>
    <row r="64" spans="1:20" ht="15" customHeight="1">
      <c r="A64" s="587"/>
      <c r="B64" s="97" t="s">
        <v>235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49"/>
      <c r="S64" s="49"/>
      <c r="T64" s="49"/>
    </row>
    <row r="65" spans="1:20" ht="15" customHeight="1">
      <c r="A65" s="587"/>
      <c r="B65" s="97" t="s">
        <v>321</v>
      </c>
      <c r="C65" s="104" t="s">
        <v>1</v>
      </c>
      <c r="D65" s="101" t="s">
        <v>2</v>
      </c>
      <c r="E65" s="52">
        <f aca="true" t="shared" si="11" ref="E65:Q65">E67+E68</f>
        <v>436512</v>
      </c>
      <c r="F65" s="80">
        <f t="shared" si="11"/>
        <v>60545</v>
      </c>
      <c r="G65" s="52">
        <f t="shared" si="11"/>
        <v>375967</v>
      </c>
      <c r="H65" s="52">
        <f t="shared" si="11"/>
        <v>436512</v>
      </c>
      <c r="I65" s="80">
        <f t="shared" si="11"/>
        <v>60545</v>
      </c>
      <c r="J65" s="52">
        <f t="shared" si="11"/>
        <v>0</v>
      </c>
      <c r="K65" s="52">
        <f t="shared" si="11"/>
        <v>0</v>
      </c>
      <c r="L65" s="80">
        <f t="shared" si="11"/>
        <v>60545</v>
      </c>
      <c r="M65" s="52">
        <f t="shared" si="11"/>
        <v>375967</v>
      </c>
      <c r="N65" s="52">
        <f t="shared" si="11"/>
        <v>0</v>
      </c>
      <c r="O65" s="52">
        <f t="shared" si="11"/>
        <v>0</v>
      </c>
      <c r="P65" s="52">
        <f t="shared" si="11"/>
        <v>0</v>
      </c>
      <c r="Q65" s="58">
        <f t="shared" si="11"/>
        <v>375967</v>
      </c>
      <c r="R65" s="49"/>
      <c r="S65" s="49"/>
      <c r="T65" s="49"/>
    </row>
    <row r="66" spans="1:20" ht="3" customHeight="1">
      <c r="A66" s="587"/>
      <c r="B66" s="97"/>
      <c r="C66" s="104"/>
      <c r="D66" s="105"/>
      <c r="E66" s="52"/>
      <c r="F66" s="80"/>
      <c r="G66" s="52"/>
      <c r="H66" s="52"/>
      <c r="I66" s="80"/>
      <c r="J66" s="52"/>
      <c r="K66" s="52"/>
      <c r="L66" s="80"/>
      <c r="M66" s="52"/>
      <c r="N66" s="52"/>
      <c r="O66" s="52"/>
      <c r="P66" s="52"/>
      <c r="Q66" s="58"/>
      <c r="R66" s="49"/>
      <c r="S66" s="49"/>
      <c r="T66" s="49"/>
    </row>
    <row r="67" spans="1:20" ht="13.5" customHeight="1">
      <c r="A67" s="587"/>
      <c r="B67" s="97" t="s">
        <v>3</v>
      </c>
      <c r="C67" s="101"/>
      <c r="D67" s="101"/>
      <c r="E67" s="52">
        <f>F67+G67</f>
        <v>265159</v>
      </c>
      <c r="F67" s="80">
        <f>I67</f>
        <v>30095</v>
      </c>
      <c r="G67" s="52">
        <f>Q67</f>
        <v>235064</v>
      </c>
      <c r="H67" s="52">
        <f>F67+G67</f>
        <v>265159</v>
      </c>
      <c r="I67" s="80">
        <v>30095</v>
      </c>
      <c r="J67" s="52"/>
      <c r="K67" s="52"/>
      <c r="L67" s="80">
        <v>30095</v>
      </c>
      <c r="M67" s="52">
        <f>Q67</f>
        <v>235064</v>
      </c>
      <c r="N67" s="52"/>
      <c r="O67" s="52"/>
      <c r="P67" s="52"/>
      <c r="Q67" s="58">
        <v>235064</v>
      </c>
      <c r="R67" s="49"/>
      <c r="S67" s="49"/>
      <c r="T67" s="65"/>
    </row>
    <row r="68" spans="1:20" ht="12.75" customHeight="1">
      <c r="A68" s="588"/>
      <c r="B68" s="209" t="s">
        <v>4</v>
      </c>
      <c r="C68" s="451"/>
      <c r="D68" s="451"/>
      <c r="E68" s="196">
        <f>F68+G68</f>
        <v>171353</v>
      </c>
      <c r="F68" s="452">
        <f>I68</f>
        <v>30450</v>
      </c>
      <c r="G68" s="196">
        <f>Q68</f>
        <v>140903</v>
      </c>
      <c r="H68" s="196">
        <f>G68+F68</f>
        <v>171353</v>
      </c>
      <c r="I68" s="452">
        <f>L68</f>
        <v>30450</v>
      </c>
      <c r="J68" s="196"/>
      <c r="K68" s="196"/>
      <c r="L68" s="452">
        <v>30450</v>
      </c>
      <c r="M68" s="196">
        <f>Q68</f>
        <v>140903</v>
      </c>
      <c r="N68" s="196"/>
      <c r="O68" s="196"/>
      <c r="P68" s="196"/>
      <c r="Q68" s="197">
        <v>140903</v>
      </c>
      <c r="R68" s="49"/>
      <c r="S68" s="49"/>
      <c r="T68" s="65"/>
    </row>
    <row r="69" spans="1:20" ht="21.75" customHeight="1">
      <c r="A69" s="529" t="s">
        <v>283</v>
      </c>
      <c r="B69" s="44" t="s">
        <v>299</v>
      </c>
      <c r="C69" s="45"/>
      <c r="D69" s="45"/>
      <c r="E69" s="46"/>
      <c r="F69" s="46"/>
      <c r="G69" s="46"/>
      <c r="H69" s="46"/>
      <c r="I69" s="46"/>
      <c r="J69" s="45"/>
      <c r="K69" s="45"/>
      <c r="L69" s="453"/>
      <c r="M69" s="46"/>
      <c r="N69" s="45"/>
      <c r="O69" s="45"/>
      <c r="P69" s="45"/>
      <c r="Q69" s="99"/>
      <c r="R69" s="49"/>
      <c r="S69" s="49"/>
      <c r="T69" s="65"/>
    </row>
    <row r="70" spans="1:20" ht="26.25" customHeight="1">
      <c r="A70" s="530"/>
      <c r="B70" s="39" t="s">
        <v>152</v>
      </c>
      <c r="C70" s="534" t="s">
        <v>387</v>
      </c>
      <c r="D70" s="535"/>
      <c r="E70" s="52"/>
      <c r="F70" s="52"/>
      <c r="G70" s="52"/>
      <c r="H70" s="52"/>
      <c r="I70" s="52"/>
      <c r="J70" s="51"/>
      <c r="K70" s="51"/>
      <c r="L70" s="450"/>
      <c r="M70" s="52"/>
      <c r="N70" s="51"/>
      <c r="O70" s="51"/>
      <c r="P70" s="51"/>
      <c r="Q70" s="96"/>
      <c r="R70" s="49"/>
      <c r="S70" s="49"/>
      <c r="T70" s="65"/>
    </row>
    <row r="71" spans="1:20" ht="29.25" customHeight="1">
      <c r="A71" s="530"/>
      <c r="B71" s="39" t="s">
        <v>155</v>
      </c>
      <c r="C71" s="532" t="s">
        <v>154</v>
      </c>
      <c r="D71" s="533"/>
      <c r="E71" s="52"/>
      <c r="F71" s="52"/>
      <c r="G71" s="52"/>
      <c r="H71" s="52"/>
      <c r="I71" s="52"/>
      <c r="J71" s="51"/>
      <c r="K71" s="51"/>
      <c r="L71" s="450"/>
      <c r="M71" s="52"/>
      <c r="N71" s="51"/>
      <c r="O71" s="51"/>
      <c r="P71" s="51"/>
      <c r="Q71" s="96"/>
      <c r="R71" s="49"/>
      <c r="S71" s="49"/>
      <c r="T71" s="65"/>
    </row>
    <row r="72" spans="1:20" ht="21.75" customHeight="1">
      <c r="A72" s="530"/>
      <c r="B72" s="39" t="s">
        <v>153</v>
      </c>
      <c r="C72" s="51"/>
      <c r="D72" s="109">
        <v>853.85333</v>
      </c>
      <c r="E72" s="52"/>
      <c r="F72" s="52"/>
      <c r="G72" s="52"/>
      <c r="H72" s="52"/>
      <c r="I72" s="52"/>
      <c r="J72" s="51"/>
      <c r="K72" s="51"/>
      <c r="L72" s="450"/>
      <c r="M72" s="52"/>
      <c r="N72" s="51"/>
      <c r="O72" s="51"/>
      <c r="P72" s="51"/>
      <c r="Q72" s="96"/>
      <c r="R72" s="49"/>
      <c r="S72" s="49"/>
      <c r="T72" s="65"/>
    </row>
    <row r="73" spans="1:20" ht="21.75" customHeight="1">
      <c r="A73" s="530"/>
      <c r="B73" s="39" t="s">
        <v>274</v>
      </c>
      <c r="C73" s="97"/>
      <c r="D73" s="97"/>
      <c r="E73" s="52">
        <f aca="true" t="shared" si="12" ref="E73:Q73">SUM(E74:E76)</f>
        <v>1038014</v>
      </c>
      <c r="F73" s="80">
        <f t="shared" si="12"/>
        <v>155702</v>
      </c>
      <c r="G73" s="52">
        <f t="shared" si="12"/>
        <v>882312</v>
      </c>
      <c r="H73" s="52">
        <f t="shared" si="12"/>
        <v>1038014</v>
      </c>
      <c r="I73" s="80">
        <f t="shared" si="12"/>
        <v>155702</v>
      </c>
      <c r="J73" s="52">
        <f t="shared" si="12"/>
        <v>0</v>
      </c>
      <c r="K73" s="52">
        <f t="shared" si="12"/>
        <v>0</v>
      </c>
      <c r="L73" s="80">
        <f t="shared" si="12"/>
        <v>155702</v>
      </c>
      <c r="M73" s="52">
        <f t="shared" si="12"/>
        <v>882312</v>
      </c>
      <c r="N73" s="52">
        <f t="shared" si="12"/>
        <v>0</v>
      </c>
      <c r="O73" s="52">
        <f t="shared" si="12"/>
        <v>0</v>
      </c>
      <c r="P73" s="52">
        <f t="shared" si="12"/>
        <v>0</v>
      </c>
      <c r="Q73" s="58">
        <f t="shared" si="12"/>
        <v>882312</v>
      </c>
      <c r="R73" s="49"/>
      <c r="S73" s="49"/>
      <c r="T73" s="65"/>
    </row>
    <row r="74" spans="1:20" ht="18" customHeight="1">
      <c r="A74" s="530"/>
      <c r="B74" s="440" t="s">
        <v>297</v>
      </c>
      <c r="C74" s="441"/>
      <c r="D74" s="441"/>
      <c r="E74" s="183">
        <f>F74+G74</f>
        <v>134248</v>
      </c>
      <c r="F74" s="449">
        <f>I74</f>
        <v>9300</v>
      </c>
      <c r="G74" s="183">
        <f aca="true" t="shared" si="13" ref="G74:G80">M74</f>
        <v>124948</v>
      </c>
      <c r="H74" s="183">
        <f>M74+L74</f>
        <v>134248</v>
      </c>
      <c r="I74" s="449">
        <f>L74</f>
        <v>9300</v>
      </c>
      <c r="J74" s="183"/>
      <c r="K74" s="183"/>
      <c r="L74" s="449">
        <v>9300</v>
      </c>
      <c r="M74" s="183">
        <f>Q74</f>
        <v>124948</v>
      </c>
      <c r="N74" s="183"/>
      <c r="O74" s="183"/>
      <c r="P74" s="183"/>
      <c r="Q74" s="442">
        <v>124948</v>
      </c>
      <c r="R74" s="49"/>
      <c r="S74" s="49"/>
      <c r="T74" s="65"/>
    </row>
    <row r="75" spans="1:20" ht="17.25" customHeight="1">
      <c r="A75" s="530"/>
      <c r="B75" s="41" t="s">
        <v>357</v>
      </c>
      <c r="C75" s="51"/>
      <c r="D75" s="51"/>
      <c r="E75" s="52">
        <f>F75+G75</f>
        <v>482588</v>
      </c>
      <c r="F75" s="80">
        <f>I75</f>
        <v>73983</v>
      </c>
      <c r="G75" s="52">
        <f t="shared" si="13"/>
        <v>408605</v>
      </c>
      <c r="H75" s="52">
        <f>M75+L75</f>
        <v>482588</v>
      </c>
      <c r="I75" s="80">
        <f>L75</f>
        <v>73983</v>
      </c>
      <c r="J75" s="52"/>
      <c r="K75" s="52"/>
      <c r="L75" s="80">
        <v>73983</v>
      </c>
      <c r="M75" s="52">
        <f>Q75</f>
        <v>408605</v>
      </c>
      <c r="N75" s="52"/>
      <c r="O75" s="52"/>
      <c r="P75" s="52"/>
      <c r="Q75" s="58">
        <v>408605</v>
      </c>
      <c r="R75" s="49"/>
      <c r="S75" s="49"/>
      <c r="T75" s="65"/>
    </row>
    <row r="76" spans="1:20" ht="15" customHeight="1">
      <c r="A76" s="531"/>
      <c r="B76" s="434">
        <v>2012</v>
      </c>
      <c r="C76" s="100"/>
      <c r="D76" s="100"/>
      <c r="E76" s="435">
        <f>F76+G76</f>
        <v>421178</v>
      </c>
      <c r="F76" s="454">
        <f>L76</f>
        <v>72419</v>
      </c>
      <c r="G76" s="435">
        <f t="shared" si="13"/>
        <v>348759</v>
      </c>
      <c r="H76" s="435">
        <f>M76+L76</f>
        <v>421178</v>
      </c>
      <c r="I76" s="454">
        <f>L76</f>
        <v>72419</v>
      </c>
      <c r="J76" s="435"/>
      <c r="K76" s="435"/>
      <c r="L76" s="454">
        <v>72419</v>
      </c>
      <c r="M76" s="435">
        <f>Q76</f>
        <v>348759</v>
      </c>
      <c r="N76" s="435"/>
      <c r="O76" s="435"/>
      <c r="P76" s="435"/>
      <c r="Q76" s="436">
        <v>348759</v>
      </c>
      <c r="R76" s="49"/>
      <c r="S76" s="49"/>
      <c r="T76" s="65"/>
    </row>
    <row r="77" spans="1:17" ht="21" customHeight="1">
      <c r="A77" s="541" t="s">
        <v>283</v>
      </c>
      <c r="B77" s="75" t="s">
        <v>299</v>
      </c>
      <c r="C77" s="76"/>
      <c r="D77" s="76"/>
      <c r="E77" s="94">
        <f aca="true" t="shared" si="14" ref="E77:E83">G77+F77</f>
        <v>0</v>
      </c>
      <c r="F77" s="94">
        <f>I77</f>
        <v>0</v>
      </c>
      <c r="G77" s="94">
        <f t="shared" si="13"/>
        <v>0</v>
      </c>
      <c r="H77" s="94">
        <f aca="true" t="shared" si="15" ref="H77:H83">I77+M77</f>
        <v>0</v>
      </c>
      <c r="I77" s="94">
        <f>J77+K77+L77</f>
        <v>0</v>
      </c>
      <c r="J77" s="76"/>
      <c r="K77" s="76"/>
      <c r="L77" s="76"/>
      <c r="M77" s="94">
        <f>N77+O77+P77+Q77</f>
        <v>0</v>
      </c>
      <c r="N77" s="76"/>
      <c r="O77" s="76"/>
      <c r="P77" s="76"/>
      <c r="Q77" s="95"/>
    </row>
    <row r="78" spans="1:17" ht="29.25" customHeight="1">
      <c r="A78" s="541"/>
      <c r="B78" s="39" t="s">
        <v>385</v>
      </c>
      <c r="C78" s="51"/>
      <c r="D78" s="51"/>
      <c r="E78" s="52">
        <f t="shared" si="14"/>
        <v>0</v>
      </c>
      <c r="F78" s="52">
        <f>I78</f>
        <v>0</v>
      </c>
      <c r="G78" s="52">
        <f t="shared" si="13"/>
        <v>0</v>
      </c>
      <c r="H78" s="52">
        <f t="shared" si="15"/>
        <v>0</v>
      </c>
      <c r="I78" s="52">
        <f>J78+K78+L78</f>
        <v>0</v>
      </c>
      <c r="J78" s="51"/>
      <c r="K78" s="51"/>
      <c r="L78" s="51"/>
      <c r="M78" s="52">
        <f>N78+O78+P78+Q78</f>
        <v>0</v>
      </c>
      <c r="N78" s="51"/>
      <c r="O78" s="51"/>
      <c r="P78" s="51"/>
      <c r="Q78" s="96"/>
    </row>
    <row r="79" spans="1:17" ht="39.75" customHeight="1">
      <c r="A79" s="541"/>
      <c r="B79" s="39" t="s">
        <v>5</v>
      </c>
      <c r="C79" s="51"/>
      <c r="D79" s="66"/>
      <c r="E79" s="52">
        <f t="shared" si="14"/>
        <v>0</v>
      </c>
      <c r="F79" s="52">
        <f>I79</f>
        <v>0</v>
      </c>
      <c r="G79" s="52">
        <f t="shared" si="13"/>
        <v>0</v>
      </c>
      <c r="H79" s="52">
        <f t="shared" si="15"/>
        <v>0</v>
      </c>
      <c r="I79" s="52">
        <f>J79+K79+L79</f>
        <v>0</v>
      </c>
      <c r="J79" s="51"/>
      <c r="K79" s="51"/>
      <c r="L79" s="51"/>
      <c r="M79" s="52">
        <f>N79+O79+P79+Q79</f>
        <v>0</v>
      </c>
      <c r="N79" s="51"/>
      <c r="O79" s="51"/>
      <c r="P79" s="51"/>
      <c r="Q79" s="96"/>
    </row>
    <row r="80" spans="1:17" ht="24.75" customHeight="1">
      <c r="A80" s="541"/>
      <c r="B80" s="39" t="s">
        <v>236</v>
      </c>
      <c r="C80" s="51"/>
      <c r="D80" s="66" t="s">
        <v>313</v>
      </c>
      <c r="E80" s="52">
        <f t="shared" si="14"/>
        <v>0</v>
      </c>
      <c r="F80" s="52">
        <f>I80</f>
        <v>0</v>
      </c>
      <c r="G80" s="52">
        <f t="shared" si="13"/>
        <v>0</v>
      </c>
      <c r="H80" s="52">
        <f t="shared" si="15"/>
        <v>0</v>
      </c>
      <c r="I80" s="52">
        <f>J80+K80+L80</f>
        <v>0</v>
      </c>
      <c r="J80" s="51"/>
      <c r="K80" s="51"/>
      <c r="L80" s="51"/>
      <c r="M80" s="52">
        <f>N80+O80+P80+Q80</f>
        <v>0</v>
      </c>
      <c r="N80" s="51"/>
      <c r="O80" s="51"/>
      <c r="P80" s="51"/>
      <c r="Q80" s="96"/>
    </row>
    <row r="81" spans="1:17" ht="13.5" customHeight="1">
      <c r="A81" s="541"/>
      <c r="B81" s="41" t="s">
        <v>274</v>
      </c>
      <c r="C81" s="97"/>
      <c r="D81" s="97"/>
      <c r="E81" s="52">
        <f t="shared" si="14"/>
        <v>195882</v>
      </c>
      <c r="F81" s="52">
        <f>F82</f>
        <v>28464</v>
      </c>
      <c r="G81" s="52">
        <f>G82+G83</f>
        <v>167418</v>
      </c>
      <c r="H81" s="52">
        <f t="shared" si="15"/>
        <v>196963</v>
      </c>
      <c r="I81" s="52">
        <f>J81+K81+L81</f>
        <v>29545</v>
      </c>
      <c r="J81" s="52">
        <f>SUM(J83:J83)</f>
        <v>0</v>
      </c>
      <c r="K81" s="52">
        <f>SUM(K83:K83)</f>
        <v>0</v>
      </c>
      <c r="L81" s="52">
        <f>L82+L83</f>
        <v>29545</v>
      </c>
      <c r="M81" s="52">
        <f>M82+M83</f>
        <v>167418</v>
      </c>
      <c r="N81" s="52">
        <f>SUM(N83:N83)</f>
        <v>0</v>
      </c>
      <c r="O81" s="52">
        <f>SUM(O83:O83)</f>
        <v>0</v>
      </c>
      <c r="P81" s="52">
        <f>SUM(P83:P83)</f>
        <v>0</v>
      </c>
      <c r="Q81" s="58">
        <f>Q82+Q83</f>
        <v>167418</v>
      </c>
    </row>
    <row r="82" spans="1:17" ht="13.5" customHeight="1">
      <c r="A82" s="541"/>
      <c r="B82" s="42" t="s">
        <v>258</v>
      </c>
      <c r="C82" s="98"/>
      <c r="D82" s="98"/>
      <c r="E82" s="68">
        <f t="shared" si="14"/>
        <v>155063</v>
      </c>
      <c r="F82" s="68">
        <f>I82</f>
        <v>28464</v>
      </c>
      <c r="G82" s="68">
        <f>M82</f>
        <v>126599</v>
      </c>
      <c r="H82" s="68">
        <f t="shared" si="15"/>
        <v>155063</v>
      </c>
      <c r="I82" s="68">
        <f>L82</f>
        <v>28464</v>
      </c>
      <c r="J82" s="77">
        <v>0</v>
      </c>
      <c r="K82" s="77">
        <v>0</v>
      </c>
      <c r="L82" s="77">
        <v>28464</v>
      </c>
      <c r="M82" s="68">
        <f>Q82</f>
        <v>126599</v>
      </c>
      <c r="N82" s="77">
        <v>0</v>
      </c>
      <c r="O82" s="77">
        <v>0</v>
      </c>
      <c r="P82" s="77">
        <v>0</v>
      </c>
      <c r="Q82" s="78">
        <v>126599</v>
      </c>
    </row>
    <row r="83" spans="1:17" ht="13.5" customHeight="1">
      <c r="A83" s="541"/>
      <c r="B83" s="190" t="s">
        <v>297</v>
      </c>
      <c r="C83" s="98"/>
      <c r="D83" s="98"/>
      <c r="E83" s="196">
        <f t="shared" si="14"/>
        <v>41900</v>
      </c>
      <c r="F83" s="196">
        <f>I83</f>
        <v>1081</v>
      </c>
      <c r="G83" s="196">
        <f>M83</f>
        <v>40819</v>
      </c>
      <c r="H83" s="196">
        <f t="shared" si="15"/>
        <v>41900</v>
      </c>
      <c r="I83" s="196">
        <f>J83+K83+L83</f>
        <v>1081</v>
      </c>
      <c r="J83" s="201">
        <v>0</v>
      </c>
      <c r="K83" s="201">
        <v>0</v>
      </c>
      <c r="L83" s="201">
        <v>1081</v>
      </c>
      <c r="M83" s="196">
        <f>Q83</f>
        <v>40819</v>
      </c>
      <c r="N83" s="201">
        <v>0</v>
      </c>
      <c r="O83" s="201">
        <v>0</v>
      </c>
      <c r="P83" s="201">
        <v>0</v>
      </c>
      <c r="Q83" s="202">
        <v>40819</v>
      </c>
    </row>
    <row r="84" spans="1:17" ht="18.75" customHeight="1">
      <c r="A84" s="558" t="s">
        <v>384</v>
      </c>
      <c r="B84" s="44" t="s">
        <v>299</v>
      </c>
      <c r="C84" s="45"/>
      <c r="D84" s="45"/>
      <c r="E84" s="46"/>
      <c r="F84" s="46"/>
      <c r="G84" s="46"/>
      <c r="H84" s="46"/>
      <c r="I84" s="46"/>
      <c r="J84" s="45"/>
      <c r="K84" s="45"/>
      <c r="L84" s="45"/>
      <c r="M84" s="46"/>
      <c r="N84" s="45"/>
      <c r="O84" s="45"/>
      <c r="P84" s="45"/>
      <c r="Q84" s="99"/>
    </row>
    <row r="85" spans="1:17" ht="21" customHeight="1">
      <c r="A85" s="541"/>
      <c r="B85" s="39" t="s">
        <v>385</v>
      </c>
      <c r="C85" s="51"/>
      <c r="D85" s="51"/>
      <c r="E85" s="52"/>
      <c r="F85" s="52"/>
      <c r="G85" s="52"/>
      <c r="H85" s="52"/>
      <c r="I85" s="52"/>
      <c r="J85" s="51"/>
      <c r="K85" s="51"/>
      <c r="L85" s="51"/>
      <c r="M85" s="52"/>
      <c r="N85" s="51"/>
      <c r="O85" s="51"/>
      <c r="P85" s="51"/>
      <c r="Q85" s="96"/>
    </row>
    <row r="86" spans="1:17" ht="25.5" customHeight="1">
      <c r="A86" s="541"/>
      <c r="B86" s="39" t="s">
        <v>6</v>
      </c>
      <c r="C86" s="51"/>
      <c r="D86" s="66"/>
      <c r="E86" s="52"/>
      <c r="F86" s="52"/>
      <c r="G86" s="52"/>
      <c r="H86" s="52"/>
      <c r="I86" s="52"/>
      <c r="J86" s="51"/>
      <c r="K86" s="51"/>
      <c r="L86" s="51"/>
      <c r="M86" s="52"/>
      <c r="N86" s="51"/>
      <c r="O86" s="51"/>
      <c r="P86" s="51"/>
      <c r="Q86" s="96"/>
    </row>
    <row r="87" spans="1:17" ht="40.5" customHeight="1">
      <c r="A87" s="541"/>
      <c r="B87" s="39" t="s">
        <v>215</v>
      </c>
      <c r="C87" s="51"/>
      <c r="D87" s="109" t="s">
        <v>380</v>
      </c>
      <c r="E87" s="52"/>
      <c r="F87" s="52"/>
      <c r="G87" s="52"/>
      <c r="H87" s="52"/>
      <c r="I87" s="52"/>
      <c r="J87" s="51"/>
      <c r="K87" s="51"/>
      <c r="L87" s="51"/>
      <c r="M87" s="52"/>
      <c r="N87" s="51"/>
      <c r="O87" s="51"/>
      <c r="P87" s="51"/>
      <c r="Q87" s="96"/>
    </row>
    <row r="88" spans="1:17" ht="20.25" customHeight="1">
      <c r="A88" s="541"/>
      <c r="B88" s="39" t="s">
        <v>240</v>
      </c>
      <c r="C88" s="97"/>
      <c r="D88" s="97"/>
      <c r="E88" s="52">
        <f aca="true" t="shared" si="16" ref="E88:L88">E89+E90</f>
        <v>87730</v>
      </c>
      <c r="F88" s="52">
        <f t="shared" si="16"/>
        <v>87730</v>
      </c>
      <c r="G88" s="52">
        <f t="shared" si="16"/>
        <v>0</v>
      </c>
      <c r="H88" s="52">
        <f t="shared" si="16"/>
        <v>87730</v>
      </c>
      <c r="I88" s="52">
        <f t="shared" si="16"/>
        <v>87730</v>
      </c>
      <c r="J88" s="52">
        <f t="shared" si="16"/>
        <v>0</v>
      </c>
      <c r="K88" s="52">
        <f t="shared" si="16"/>
        <v>0</v>
      </c>
      <c r="L88" s="52">
        <f t="shared" si="16"/>
        <v>87730</v>
      </c>
      <c r="M88" s="52"/>
      <c r="N88" s="52"/>
      <c r="O88" s="52"/>
      <c r="P88" s="52"/>
      <c r="Q88" s="58"/>
    </row>
    <row r="89" spans="1:17" ht="13.5" customHeight="1">
      <c r="A89" s="541"/>
      <c r="B89" s="42" t="s">
        <v>258</v>
      </c>
      <c r="C89" s="106"/>
      <c r="D89" s="106"/>
      <c r="E89" s="52">
        <f>L89</f>
        <v>38900</v>
      </c>
      <c r="F89" s="68">
        <f>L89</f>
        <v>38900</v>
      </c>
      <c r="G89" s="68"/>
      <c r="H89" s="52">
        <f>L89</f>
        <v>38900</v>
      </c>
      <c r="I89" s="52">
        <f>L89</f>
        <v>38900</v>
      </c>
      <c r="J89" s="68"/>
      <c r="K89" s="68"/>
      <c r="L89" s="68">
        <v>38900</v>
      </c>
      <c r="M89" s="68"/>
      <c r="N89" s="68"/>
      <c r="O89" s="68"/>
      <c r="P89" s="68"/>
      <c r="Q89" s="70"/>
    </row>
    <row r="90" spans="1:17" ht="13.5" customHeight="1">
      <c r="A90" s="584"/>
      <c r="B90" s="189" t="s">
        <v>7</v>
      </c>
      <c r="C90" s="100"/>
      <c r="D90" s="100"/>
      <c r="E90" s="183">
        <f>H90</f>
        <v>48830</v>
      </c>
      <c r="F90" s="198">
        <f>H90</f>
        <v>48830</v>
      </c>
      <c r="G90" s="198"/>
      <c r="H90" s="183">
        <f>I90</f>
        <v>48830</v>
      </c>
      <c r="I90" s="183">
        <f>L90</f>
        <v>48830</v>
      </c>
      <c r="J90" s="199"/>
      <c r="K90" s="199"/>
      <c r="L90" s="199">
        <v>48830</v>
      </c>
      <c r="M90" s="198"/>
      <c r="N90" s="199"/>
      <c r="O90" s="199"/>
      <c r="P90" s="199"/>
      <c r="Q90" s="200"/>
    </row>
    <row r="91" spans="1:17" ht="24.75" customHeight="1">
      <c r="A91" s="558" t="s">
        <v>386</v>
      </c>
      <c r="B91" s="44" t="s">
        <v>299</v>
      </c>
      <c r="C91" s="45"/>
      <c r="D91" s="45"/>
      <c r="E91" s="46"/>
      <c r="F91" s="46"/>
      <c r="G91" s="46"/>
      <c r="H91" s="46"/>
      <c r="I91" s="46"/>
      <c r="J91" s="45"/>
      <c r="K91" s="45"/>
      <c r="L91" s="45"/>
      <c r="M91" s="46"/>
      <c r="N91" s="45"/>
      <c r="O91" s="45"/>
      <c r="P91" s="45"/>
      <c r="Q91" s="99"/>
    </row>
    <row r="92" spans="1:17" ht="28.5" customHeight="1">
      <c r="A92" s="541"/>
      <c r="B92" s="39" t="s">
        <v>385</v>
      </c>
      <c r="C92" s="51"/>
      <c r="D92" s="51"/>
      <c r="E92" s="52"/>
      <c r="F92" s="52"/>
      <c r="G92" s="52"/>
      <c r="H92" s="52"/>
      <c r="I92" s="52"/>
      <c r="J92" s="51"/>
      <c r="K92" s="51"/>
      <c r="L92" s="51"/>
      <c r="M92" s="52"/>
      <c r="N92" s="51"/>
      <c r="O92" s="51"/>
      <c r="P92" s="51"/>
      <c r="Q92" s="96"/>
    </row>
    <row r="93" spans="1:17" ht="39" customHeight="1">
      <c r="A93" s="541"/>
      <c r="B93" s="39" t="s">
        <v>8</v>
      </c>
      <c r="C93" s="51"/>
      <c r="D93" s="66"/>
      <c r="E93" s="52"/>
      <c r="F93" s="52"/>
      <c r="G93" s="52"/>
      <c r="H93" s="52"/>
      <c r="I93" s="52"/>
      <c r="J93" s="51"/>
      <c r="K93" s="51"/>
      <c r="L93" s="51"/>
      <c r="M93" s="52"/>
      <c r="N93" s="51"/>
      <c r="O93" s="51"/>
      <c r="P93" s="51"/>
      <c r="Q93" s="96"/>
    </row>
    <row r="94" spans="1:17" ht="27.75" customHeight="1">
      <c r="A94" s="541"/>
      <c r="B94" s="39" t="s">
        <v>241</v>
      </c>
      <c r="C94" s="51"/>
      <c r="D94" s="109" t="s">
        <v>380</v>
      </c>
      <c r="E94" s="52"/>
      <c r="F94" s="52"/>
      <c r="G94" s="52"/>
      <c r="H94" s="52"/>
      <c r="I94" s="52"/>
      <c r="J94" s="51"/>
      <c r="K94" s="51"/>
      <c r="L94" s="51"/>
      <c r="M94" s="52"/>
      <c r="N94" s="51"/>
      <c r="O94" s="51"/>
      <c r="P94" s="51"/>
      <c r="Q94" s="96"/>
    </row>
    <row r="95" spans="1:20" ht="17.25" customHeight="1">
      <c r="A95" s="541"/>
      <c r="B95" s="39" t="s">
        <v>274</v>
      </c>
      <c r="C95" s="97"/>
      <c r="D95" s="97"/>
      <c r="E95" s="52">
        <f>F95+G95</f>
        <v>115455</v>
      </c>
      <c r="F95" s="52">
        <f aca="true" t="shared" si="17" ref="F95:G97">L95</f>
        <v>17248</v>
      </c>
      <c r="G95" s="52">
        <f t="shared" si="17"/>
        <v>98207</v>
      </c>
      <c r="H95" s="52">
        <f>M95+I95</f>
        <v>115455</v>
      </c>
      <c r="I95" s="52">
        <f>L95</f>
        <v>17248</v>
      </c>
      <c r="J95" s="52"/>
      <c r="K95" s="52"/>
      <c r="L95" s="52">
        <v>17248</v>
      </c>
      <c r="M95" s="52">
        <f>Q95</f>
        <v>98207</v>
      </c>
      <c r="N95" s="52"/>
      <c r="O95" s="52"/>
      <c r="P95" s="52"/>
      <c r="Q95" s="58">
        <f>Q96+Q97</f>
        <v>98207</v>
      </c>
      <c r="T95" s="2" t="s">
        <v>358</v>
      </c>
    </row>
    <row r="96" spans="1:17" ht="13.5" customHeight="1">
      <c r="A96" s="541"/>
      <c r="B96" s="42" t="s">
        <v>258</v>
      </c>
      <c r="C96" s="106"/>
      <c r="D96" s="106"/>
      <c r="E96" s="52">
        <f>F96+G96</f>
        <v>40788</v>
      </c>
      <c r="F96" s="52">
        <f t="shared" si="17"/>
        <v>6118</v>
      </c>
      <c r="G96" s="52">
        <f t="shared" si="17"/>
        <v>34670</v>
      </c>
      <c r="H96" s="52">
        <f>M96+I96</f>
        <v>40788</v>
      </c>
      <c r="I96" s="52">
        <f>L96</f>
        <v>6118</v>
      </c>
      <c r="J96" s="68"/>
      <c r="K96" s="68"/>
      <c r="L96" s="68">
        <v>6118</v>
      </c>
      <c r="M96" s="52">
        <f>Q96</f>
        <v>34670</v>
      </c>
      <c r="N96" s="68"/>
      <c r="O96" s="68"/>
      <c r="P96" s="68"/>
      <c r="Q96" s="70">
        <v>34670</v>
      </c>
    </row>
    <row r="97" spans="1:20" ht="13.5" customHeight="1">
      <c r="A97" s="584"/>
      <c r="B97" s="189" t="s">
        <v>7</v>
      </c>
      <c r="C97" s="100"/>
      <c r="D97" s="100"/>
      <c r="E97" s="183">
        <f>F97+G97</f>
        <v>74750</v>
      </c>
      <c r="F97" s="183">
        <f t="shared" si="17"/>
        <v>11213</v>
      </c>
      <c r="G97" s="183">
        <f t="shared" si="17"/>
        <v>63537</v>
      </c>
      <c r="H97" s="183">
        <f>M97+I97</f>
        <v>74750</v>
      </c>
      <c r="I97" s="183">
        <f>L97</f>
        <v>11213</v>
      </c>
      <c r="J97" s="199"/>
      <c r="K97" s="199"/>
      <c r="L97" s="199">
        <v>11213</v>
      </c>
      <c r="M97" s="183">
        <f>Q97</f>
        <v>63537</v>
      </c>
      <c r="N97" s="199"/>
      <c r="O97" s="199"/>
      <c r="P97" s="199"/>
      <c r="Q97" s="200">
        <v>63537</v>
      </c>
      <c r="R97" s="3"/>
      <c r="S97" s="3"/>
      <c r="T97" s="3"/>
    </row>
    <row r="98" spans="1:17" ht="13.5" customHeight="1">
      <c r="A98" s="558" t="s">
        <v>300</v>
      </c>
      <c r="B98" s="44" t="s">
        <v>299</v>
      </c>
      <c r="C98" s="45"/>
      <c r="D98" s="45"/>
      <c r="E98" s="46"/>
      <c r="F98" s="46"/>
      <c r="G98" s="46"/>
      <c r="H98" s="46"/>
      <c r="I98" s="46"/>
      <c r="J98" s="45"/>
      <c r="K98" s="45"/>
      <c r="L98" s="45"/>
      <c r="M98" s="46"/>
      <c r="N98" s="45"/>
      <c r="O98" s="45"/>
      <c r="P98" s="45"/>
      <c r="Q98" s="99"/>
    </row>
    <row r="99" spans="1:17" ht="27" customHeight="1">
      <c r="A99" s="541"/>
      <c r="B99" s="39" t="s">
        <v>385</v>
      </c>
      <c r="C99" s="51"/>
      <c r="D99" s="51"/>
      <c r="E99" s="52"/>
      <c r="F99" s="52"/>
      <c r="G99" s="52"/>
      <c r="H99" s="52"/>
      <c r="I99" s="52"/>
      <c r="J99" s="51"/>
      <c r="K99" s="51"/>
      <c r="L99" s="51"/>
      <c r="M99" s="52"/>
      <c r="N99" s="51"/>
      <c r="O99" s="51"/>
      <c r="P99" s="51"/>
      <c r="Q99" s="96"/>
    </row>
    <row r="100" spans="1:17" ht="34.5" customHeight="1">
      <c r="A100" s="541"/>
      <c r="B100" s="39" t="s">
        <v>6</v>
      </c>
      <c r="C100" s="51"/>
      <c r="D100" s="66"/>
      <c r="E100" s="52"/>
      <c r="F100" s="52"/>
      <c r="G100" s="52"/>
      <c r="H100" s="52"/>
      <c r="I100" s="52"/>
      <c r="J100" s="51"/>
      <c r="K100" s="51"/>
      <c r="L100" s="51"/>
      <c r="M100" s="52"/>
      <c r="N100" s="51"/>
      <c r="O100" s="51"/>
      <c r="P100" s="51"/>
      <c r="Q100" s="96"/>
    </row>
    <row r="101" spans="1:17" ht="24.75" customHeight="1">
      <c r="A101" s="541"/>
      <c r="B101" s="39" t="s">
        <v>242</v>
      </c>
      <c r="C101" s="51"/>
      <c r="D101" s="109" t="s">
        <v>380</v>
      </c>
      <c r="E101" s="52"/>
      <c r="F101" s="52"/>
      <c r="G101" s="52"/>
      <c r="H101" s="52"/>
      <c r="I101" s="52"/>
      <c r="J101" s="51"/>
      <c r="K101" s="51"/>
      <c r="L101" s="51"/>
      <c r="M101" s="52"/>
      <c r="N101" s="51"/>
      <c r="O101" s="51"/>
      <c r="P101" s="51"/>
      <c r="Q101" s="96"/>
    </row>
    <row r="102" spans="1:17" ht="13.5" customHeight="1">
      <c r="A102" s="541"/>
      <c r="B102" s="39" t="s">
        <v>274</v>
      </c>
      <c r="C102" s="97"/>
      <c r="D102" s="97"/>
      <c r="E102" s="52">
        <f>F102+G102</f>
        <v>353952</v>
      </c>
      <c r="F102" s="52">
        <f>I102</f>
        <v>53093</v>
      </c>
      <c r="G102" s="52">
        <f>M102</f>
        <v>300859</v>
      </c>
      <c r="H102" s="52">
        <f>M102+L102</f>
        <v>353952</v>
      </c>
      <c r="I102" s="52">
        <f>I103+I104</f>
        <v>53093</v>
      </c>
      <c r="J102" s="52"/>
      <c r="K102" s="52"/>
      <c r="L102" s="52">
        <f>L103+L104</f>
        <v>53093</v>
      </c>
      <c r="M102" s="52">
        <f>Q102</f>
        <v>300859</v>
      </c>
      <c r="N102" s="52"/>
      <c r="O102" s="52"/>
      <c r="P102" s="52"/>
      <c r="Q102" s="58">
        <f>Q103+Q104</f>
        <v>300859</v>
      </c>
    </row>
    <row r="103" spans="1:17" ht="13.5" customHeight="1">
      <c r="A103" s="541"/>
      <c r="B103" s="42" t="s">
        <v>258</v>
      </c>
      <c r="C103" s="106"/>
      <c r="D103" s="106"/>
      <c r="E103" s="52">
        <f>F103+G103</f>
        <v>154629</v>
      </c>
      <c r="F103" s="52">
        <f>I103</f>
        <v>23194</v>
      </c>
      <c r="G103" s="52">
        <f>M103</f>
        <v>131435</v>
      </c>
      <c r="H103" s="52">
        <f>M103+L103</f>
        <v>154629</v>
      </c>
      <c r="I103" s="52">
        <f>L103</f>
        <v>23194</v>
      </c>
      <c r="J103" s="68"/>
      <c r="K103" s="68"/>
      <c r="L103" s="68">
        <v>23194</v>
      </c>
      <c r="M103" s="52">
        <f>Q103</f>
        <v>131435</v>
      </c>
      <c r="N103" s="68"/>
      <c r="O103" s="68"/>
      <c r="P103" s="68"/>
      <c r="Q103" s="70">
        <v>131435</v>
      </c>
    </row>
    <row r="104" spans="1:20" ht="13.5" customHeight="1">
      <c r="A104" s="584"/>
      <c r="B104" s="189" t="s">
        <v>7</v>
      </c>
      <c r="C104" s="195"/>
      <c r="D104" s="195"/>
      <c r="E104" s="183">
        <f>F104+G104</f>
        <v>199323</v>
      </c>
      <c r="F104" s="183">
        <f>I104</f>
        <v>29899</v>
      </c>
      <c r="G104" s="183">
        <f>M104</f>
        <v>169424</v>
      </c>
      <c r="H104" s="183">
        <f>M104+L104</f>
        <v>199323</v>
      </c>
      <c r="I104" s="183">
        <f>L104</f>
        <v>29899</v>
      </c>
      <c r="J104" s="196"/>
      <c r="K104" s="196"/>
      <c r="L104" s="196">
        <v>29899</v>
      </c>
      <c r="M104" s="183">
        <f>Q104</f>
        <v>169424</v>
      </c>
      <c r="N104" s="196"/>
      <c r="O104" s="196"/>
      <c r="P104" s="196"/>
      <c r="Q104" s="197">
        <v>169424</v>
      </c>
      <c r="T104" s="2" t="s">
        <v>358</v>
      </c>
    </row>
    <row r="105" spans="1:17" ht="17.25" customHeight="1">
      <c r="A105" s="606" t="s">
        <v>308</v>
      </c>
      <c r="B105" s="107" t="s">
        <v>299</v>
      </c>
      <c r="C105" s="29"/>
      <c r="D105" s="29"/>
      <c r="E105" s="30"/>
      <c r="F105" s="30"/>
      <c r="G105" s="30"/>
      <c r="H105" s="30"/>
      <c r="I105" s="30"/>
      <c r="J105" s="31"/>
      <c r="K105" s="31"/>
      <c r="L105" s="31"/>
      <c r="M105" s="30"/>
      <c r="N105" s="31"/>
      <c r="O105" s="31"/>
      <c r="P105" s="31"/>
      <c r="Q105" s="32"/>
    </row>
    <row r="106" spans="1:17" ht="17.25" customHeight="1">
      <c r="A106" s="607"/>
      <c r="B106" s="15" t="s">
        <v>379</v>
      </c>
      <c r="C106" s="5"/>
      <c r="D106" s="5"/>
      <c r="E106" s="8"/>
      <c r="F106" s="8"/>
      <c r="G106" s="8"/>
      <c r="H106" s="8"/>
      <c r="I106" s="8"/>
      <c r="J106" s="9"/>
      <c r="K106" s="9"/>
      <c r="L106" s="9"/>
      <c r="M106" s="8"/>
      <c r="N106" s="9"/>
      <c r="O106" s="9"/>
      <c r="P106" s="9"/>
      <c r="Q106" s="23"/>
    </row>
    <row r="107" spans="1:17" ht="21" customHeight="1">
      <c r="A107" s="607"/>
      <c r="B107" s="14" t="s">
        <v>9</v>
      </c>
      <c r="C107" s="5"/>
      <c r="D107" s="5"/>
      <c r="E107" s="8"/>
      <c r="F107" s="8"/>
      <c r="G107" s="8"/>
      <c r="H107" s="8"/>
      <c r="I107" s="8"/>
      <c r="J107" s="9"/>
      <c r="K107" s="9"/>
      <c r="L107" s="9"/>
      <c r="M107" s="8"/>
      <c r="N107" s="9"/>
      <c r="O107" s="9"/>
      <c r="P107" s="9"/>
      <c r="Q107" s="23"/>
    </row>
    <row r="108" spans="1:17" ht="36" customHeight="1">
      <c r="A108" s="607"/>
      <c r="B108" s="14" t="s">
        <v>355</v>
      </c>
      <c r="C108" s="108"/>
      <c r="D108" s="109" t="s">
        <v>380</v>
      </c>
      <c r="E108" s="110"/>
      <c r="F108" s="110"/>
      <c r="G108" s="8"/>
      <c r="H108" s="8"/>
      <c r="I108" s="8"/>
      <c r="J108" s="9"/>
      <c r="K108" s="9"/>
      <c r="L108" s="9"/>
      <c r="M108" s="8"/>
      <c r="N108" s="9"/>
      <c r="O108" s="9"/>
      <c r="P108" s="9"/>
      <c r="Q108" s="23"/>
    </row>
    <row r="109" spans="1:17" ht="15" customHeight="1">
      <c r="A109" s="607"/>
      <c r="B109" s="39" t="s">
        <v>10</v>
      </c>
      <c r="C109" s="97"/>
      <c r="D109" s="97"/>
      <c r="E109" s="52">
        <f>E110+E111+E112</f>
        <v>220690</v>
      </c>
      <c r="F109" s="52">
        <f>F110+F111+F112</f>
        <v>33104</v>
      </c>
      <c r="G109" s="52">
        <f>G110+G111+G112</f>
        <v>187586</v>
      </c>
      <c r="H109" s="52">
        <f>H110+H111+H112</f>
        <v>220690</v>
      </c>
      <c r="I109" s="52">
        <f>I110+I111+I112</f>
        <v>33104</v>
      </c>
      <c r="J109" s="52"/>
      <c r="K109" s="52"/>
      <c r="L109" s="52">
        <v>32879</v>
      </c>
      <c r="M109" s="52">
        <f>M110+M111+M112</f>
        <v>187586</v>
      </c>
      <c r="N109" s="52"/>
      <c r="O109" s="52"/>
      <c r="P109" s="52"/>
      <c r="Q109" s="58">
        <v>186311</v>
      </c>
    </row>
    <row r="110" spans="1:17" ht="13.5" customHeight="1">
      <c r="A110" s="608"/>
      <c r="B110" s="41" t="s">
        <v>258</v>
      </c>
      <c r="C110" s="97"/>
      <c r="D110" s="97"/>
      <c r="E110" s="52">
        <f>F110+G110</f>
        <v>20500</v>
      </c>
      <c r="F110" s="52">
        <f>I110</f>
        <v>3075</v>
      </c>
      <c r="G110" s="52">
        <f>M110</f>
        <v>17425</v>
      </c>
      <c r="H110" s="52">
        <f>M110+L110</f>
        <v>20500</v>
      </c>
      <c r="I110" s="52">
        <f>L110</f>
        <v>3075</v>
      </c>
      <c r="J110" s="52"/>
      <c r="K110" s="52"/>
      <c r="L110" s="52">
        <v>3075</v>
      </c>
      <c r="M110" s="52">
        <f>Q110</f>
        <v>17425</v>
      </c>
      <c r="N110" s="52"/>
      <c r="O110" s="52"/>
      <c r="P110" s="52"/>
      <c r="Q110" s="58">
        <v>17425</v>
      </c>
    </row>
    <row r="111" spans="1:17" ht="13.5" customHeight="1">
      <c r="A111" s="608"/>
      <c r="B111" s="188" t="s">
        <v>7</v>
      </c>
      <c r="C111" s="191"/>
      <c r="D111" s="191"/>
      <c r="E111" s="192">
        <f>F111+G111</f>
        <v>104830</v>
      </c>
      <c r="F111" s="192">
        <f>I111</f>
        <v>15725</v>
      </c>
      <c r="G111" s="192">
        <f>M111</f>
        <v>89105</v>
      </c>
      <c r="H111" s="192">
        <f>M111+L111</f>
        <v>104830</v>
      </c>
      <c r="I111" s="192">
        <f>L111</f>
        <v>15725</v>
      </c>
      <c r="J111" s="193"/>
      <c r="K111" s="193"/>
      <c r="L111" s="193">
        <v>15725</v>
      </c>
      <c r="M111" s="192">
        <f>Q111</f>
        <v>89105</v>
      </c>
      <c r="N111" s="193"/>
      <c r="O111" s="193"/>
      <c r="P111" s="193"/>
      <c r="Q111" s="194">
        <v>89105</v>
      </c>
    </row>
    <row r="112" spans="1:17" s="346" customFormat="1" ht="13.5" customHeight="1">
      <c r="A112" s="608"/>
      <c r="B112" s="369" t="s">
        <v>11</v>
      </c>
      <c r="C112" s="370"/>
      <c r="D112" s="370"/>
      <c r="E112" s="371">
        <f>F112+G112</f>
        <v>95360</v>
      </c>
      <c r="F112" s="371">
        <f>I112</f>
        <v>14304</v>
      </c>
      <c r="G112" s="371">
        <f>M112</f>
        <v>81056</v>
      </c>
      <c r="H112" s="371">
        <f>M112+L112</f>
        <v>95360</v>
      </c>
      <c r="I112" s="371">
        <f>L112</f>
        <v>14304</v>
      </c>
      <c r="J112" s="372"/>
      <c r="K112" s="372"/>
      <c r="L112" s="372">
        <v>14304</v>
      </c>
      <c r="M112" s="371">
        <f>Q112</f>
        <v>81056</v>
      </c>
      <c r="N112" s="372"/>
      <c r="O112" s="372"/>
      <c r="P112" s="372"/>
      <c r="Q112" s="373">
        <v>81056</v>
      </c>
    </row>
    <row r="113" spans="1:17" s="346" customFormat="1" ht="13.5" customHeight="1">
      <c r="A113" s="579" t="s">
        <v>336</v>
      </c>
      <c r="B113" s="374" t="s">
        <v>299</v>
      </c>
      <c r="C113" s="375"/>
      <c r="D113" s="375"/>
      <c r="E113" s="376"/>
      <c r="F113" s="376"/>
      <c r="G113" s="376"/>
      <c r="H113" s="376"/>
      <c r="I113" s="376"/>
      <c r="J113" s="377"/>
      <c r="K113" s="377"/>
      <c r="L113" s="377"/>
      <c r="M113" s="376"/>
      <c r="N113" s="377"/>
      <c r="O113" s="377"/>
      <c r="P113" s="377"/>
      <c r="Q113" s="378"/>
    </row>
    <row r="114" spans="1:17" s="346" customFormat="1" ht="18" customHeight="1">
      <c r="A114" s="580"/>
      <c r="B114" s="352" t="s">
        <v>319</v>
      </c>
      <c r="C114" s="379"/>
      <c r="D114" s="380" t="s">
        <v>380</v>
      </c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2"/>
    </row>
    <row r="115" spans="1:17" s="346" customFormat="1" ht="33" customHeight="1">
      <c r="A115" s="580"/>
      <c r="B115" s="347" t="s">
        <v>12</v>
      </c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2"/>
    </row>
    <row r="116" spans="1:17" s="346" customFormat="1" ht="31.5" customHeight="1">
      <c r="A116" s="580"/>
      <c r="B116" s="347" t="s">
        <v>360</v>
      </c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2"/>
    </row>
    <row r="117" spans="1:17" s="346" customFormat="1" ht="13.5" customHeight="1">
      <c r="A117" s="580"/>
      <c r="B117" s="347" t="s">
        <v>10</v>
      </c>
      <c r="C117" s="353"/>
      <c r="D117" s="353"/>
      <c r="E117" s="349">
        <f>F117+G117</f>
        <v>1105002</v>
      </c>
      <c r="F117" s="349">
        <f>I117</f>
        <v>165751</v>
      </c>
      <c r="G117" s="349">
        <f aca="true" t="shared" si="18" ref="G117:G123">M117</f>
        <v>939251</v>
      </c>
      <c r="H117" s="349">
        <f>M117+L117</f>
        <v>1105002</v>
      </c>
      <c r="I117" s="349">
        <f>I118+I119</f>
        <v>165751</v>
      </c>
      <c r="J117" s="349"/>
      <c r="K117" s="349"/>
      <c r="L117" s="349">
        <f>L118+L119</f>
        <v>165751</v>
      </c>
      <c r="M117" s="349">
        <f>Q117</f>
        <v>939251</v>
      </c>
      <c r="N117" s="349"/>
      <c r="O117" s="349"/>
      <c r="P117" s="349"/>
      <c r="Q117" s="354">
        <f>Q118+Q119</f>
        <v>939251</v>
      </c>
    </row>
    <row r="118" spans="1:17" s="346" customFormat="1" ht="13.5" customHeight="1">
      <c r="A118" s="580"/>
      <c r="B118" s="383" t="s">
        <v>297</v>
      </c>
      <c r="C118" s="353"/>
      <c r="D118" s="353"/>
      <c r="E118" s="384">
        <f>F118+G118</f>
        <v>819396</v>
      </c>
      <c r="F118" s="384">
        <f>I118</f>
        <v>122910</v>
      </c>
      <c r="G118" s="384">
        <f t="shared" si="18"/>
        <v>696486</v>
      </c>
      <c r="H118" s="384">
        <f>M118+L118</f>
        <v>819396</v>
      </c>
      <c r="I118" s="384">
        <f>L118</f>
        <v>122910</v>
      </c>
      <c r="J118" s="384"/>
      <c r="K118" s="384"/>
      <c r="L118" s="384">
        <v>122910</v>
      </c>
      <c r="M118" s="384">
        <f>Q118</f>
        <v>696486</v>
      </c>
      <c r="N118" s="384"/>
      <c r="O118" s="384"/>
      <c r="P118" s="384"/>
      <c r="Q118" s="385">
        <v>696486</v>
      </c>
    </row>
    <row r="119" spans="1:17" s="346" customFormat="1" ht="13.5" customHeight="1" thickBot="1">
      <c r="A119" s="581"/>
      <c r="B119" s="360" t="s">
        <v>11</v>
      </c>
      <c r="C119" s="361"/>
      <c r="D119" s="361"/>
      <c r="E119" s="362">
        <f>F119+G119</f>
        <v>285606</v>
      </c>
      <c r="F119" s="362">
        <f>I119</f>
        <v>42841</v>
      </c>
      <c r="G119" s="362">
        <f t="shared" si="18"/>
        <v>242765</v>
      </c>
      <c r="H119" s="362">
        <f>M119+L119</f>
        <v>285606</v>
      </c>
      <c r="I119" s="362">
        <f>L119</f>
        <v>42841</v>
      </c>
      <c r="J119" s="363"/>
      <c r="K119" s="363"/>
      <c r="L119" s="363">
        <v>42841</v>
      </c>
      <c r="M119" s="362">
        <f>Q119</f>
        <v>242765</v>
      </c>
      <c r="N119" s="363"/>
      <c r="O119" s="363"/>
      <c r="P119" s="363"/>
      <c r="Q119" s="364">
        <v>242765</v>
      </c>
    </row>
    <row r="120" spans="1:17" s="346" customFormat="1" ht="18" customHeight="1" thickTop="1">
      <c r="A120" s="540" t="s">
        <v>337</v>
      </c>
      <c r="B120" s="386" t="s">
        <v>299</v>
      </c>
      <c r="C120" s="341"/>
      <c r="D120" s="341"/>
      <c r="E120" s="342">
        <f aca="true" t="shared" si="19" ref="E120:E127">G120+F120</f>
        <v>0</v>
      </c>
      <c r="F120" s="342">
        <f aca="true" t="shared" si="20" ref="F120:F127">I120</f>
        <v>0</v>
      </c>
      <c r="G120" s="342">
        <f t="shared" si="18"/>
        <v>0</v>
      </c>
      <c r="H120" s="342">
        <f aca="true" t="shared" si="21" ref="H120:H127">I120+M120</f>
        <v>0</v>
      </c>
      <c r="I120" s="342">
        <f>J120+K120+L120</f>
        <v>0</v>
      </c>
      <c r="J120" s="341"/>
      <c r="K120" s="341"/>
      <c r="L120" s="341"/>
      <c r="M120" s="342">
        <f>N120+O120+P120+Q120</f>
        <v>0</v>
      </c>
      <c r="N120" s="341"/>
      <c r="O120" s="341"/>
      <c r="P120" s="341"/>
      <c r="Q120" s="343"/>
    </row>
    <row r="121" spans="1:17" s="346" customFormat="1" ht="15.75" customHeight="1">
      <c r="A121" s="541"/>
      <c r="B121" s="347" t="s">
        <v>351</v>
      </c>
      <c r="C121" s="348"/>
      <c r="D121" s="348"/>
      <c r="E121" s="349">
        <f t="shared" si="19"/>
        <v>0</v>
      </c>
      <c r="F121" s="349">
        <f t="shared" si="20"/>
        <v>0</v>
      </c>
      <c r="G121" s="349">
        <f t="shared" si="18"/>
        <v>0</v>
      </c>
      <c r="H121" s="349">
        <f t="shared" si="21"/>
        <v>0</v>
      </c>
      <c r="I121" s="349">
        <f>J121+K121+L121</f>
        <v>0</v>
      </c>
      <c r="J121" s="348"/>
      <c r="K121" s="348"/>
      <c r="L121" s="348"/>
      <c r="M121" s="349">
        <f>N121+O121+P121+Q121</f>
        <v>0</v>
      </c>
      <c r="N121" s="348"/>
      <c r="O121" s="348"/>
      <c r="P121" s="348"/>
      <c r="Q121" s="350"/>
    </row>
    <row r="122" spans="1:17" s="346" customFormat="1" ht="49.5" customHeight="1">
      <c r="A122" s="541"/>
      <c r="B122" s="347" t="s">
        <v>352</v>
      </c>
      <c r="C122" s="348"/>
      <c r="D122" s="351" t="s">
        <v>341</v>
      </c>
      <c r="E122" s="349">
        <f t="shared" si="19"/>
        <v>0</v>
      </c>
      <c r="F122" s="349">
        <f t="shared" si="20"/>
        <v>0</v>
      </c>
      <c r="G122" s="349">
        <f t="shared" si="18"/>
        <v>0</v>
      </c>
      <c r="H122" s="349">
        <f t="shared" si="21"/>
        <v>0</v>
      </c>
      <c r="I122" s="349">
        <f>J122+K122+L122</f>
        <v>0</v>
      </c>
      <c r="J122" s="348"/>
      <c r="K122" s="348"/>
      <c r="L122" s="348"/>
      <c r="M122" s="349">
        <f>N122+O122+P122+Q122</f>
        <v>0</v>
      </c>
      <c r="N122" s="348"/>
      <c r="O122" s="348"/>
      <c r="P122" s="348"/>
      <c r="Q122" s="350"/>
    </row>
    <row r="123" spans="1:17" ht="29.25" customHeight="1">
      <c r="A123" s="541"/>
      <c r="B123" s="39" t="s">
        <v>333</v>
      </c>
      <c r="C123" s="51"/>
      <c r="D123" s="66" t="s">
        <v>313</v>
      </c>
      <c r="E123" s="52">
        <f t="shared" si="19"/>
        <v>0</v>
      </c>
      <c r="F123" s="52">
        <f t="shared" si="20"/>
        <v>0</v>
      </c>
      <c r="G123" s="52">
        <f t="shared" si="18"/>
        <v>0</v>
      </c>
      <c r="H123" s="52">
        <f t="shared" si="21"/>
        <v>0</v>
      </c>
      <c r="I123" s="52">
        <f>J123+K123+L123</f>
        <v>0</v>
      </c>
      <c r="J123" s="51"/>
      <c r="K123" s="51"/>
      <c r="L123" s="51"/>
      <c r="M123" s="52">
        <f>N123+O123+P123+Q123</f>
        <v>0</v>
      </c>
      <c r="N123" s="51"/>
      <c r="O123" s="51"/>
      <c r="P123" s="51"/>
      <c r="Q123" s="96"/>
    </row>
    <row r="124" spans="1:17" ht="13.5" customHeight="1">
      <c r="A124" s="541"/>
      <c r="B124" s="41" t="s">
        <v>274</v>
      </c>
      <c r="C124" s="97"/>
      <c r="D124" s="97"/>
      <c r="E124" s="58">
        <f aca="true" t="shared" si="22" ref="E124:Q124">SUM(E125:E127)</f>
        <v>450971</v>
      </c>
      <c r="F124" s="58">
        <f t="shared" si="22"/>
        <v>67646</v>
      </c>
      <c r="G124" s="58">
        <f t="shared" si="22"/>
        <v>383325</v>
      </c>
      <c r="H124" s="58">
        <f t="shared" si="22"/>
        <v>450971</v>
      </c>
      <c r="I124" s="58">
        <f t="shared" si="22"/>
        <v>67646</v>
      </c>
      <c r="J124" s="58">
        <f t="shared" si="22"/>
        <v>0</v>
      </c>
      <c r="K124" s="58">
        <f t="shared" si="22"/>
        <v>0</v>
      </c>
      <c r="L124" s="58">
        <f t="shared" si="22"/>
        <v>67646</v>
      </c>
      <c r="M124" s="58">
        <f t="shared" si="22"/>
        <v>383325</v>
      </c>
      <c r="N124" s="58">
        <f t="shared" si="22"/>
        <v>0</v>
      </c>
      <c r="O124" s="58">
        <f t="shared" si="22"/>
        <v>0</v>
      </c>
      <c r="P124" s="58">
        <f t="shared" si="22"/>
        <v>0</v>
      </c>
      <c r="Q124" s="58">
        <f t="shared" si="22"/>
        <v>383325</v>
      </c>
    </row>
    <row r="125" spans="1:17" ht="13.5" customHeight="1">
      <c r="A125" s="541"/>
      <c r="B125" s="190" t="s">
        <v>297</v>
      </c>
      <c r="C125" s="207"/>
      <c r="D125" s="207"/>
      <c r="E125" s="196">
        <f t="shared" si="19"/>
        <v>89480</v>
      </c>
      <c r="F125" s="196">
        <f t="shared" si="20"/>
        <v>13422</v>
      </c>
      <c r="G125" s="196">
        <f>M125</f>
        <v>76058</v>
      </c>
      <c r="H125" s="196">
        <f t="shared" si="21"/>
        <v>89480</v>
      </c>
      <c r="I125" s="196">
        <f>L125</f>
        <v>13422</v>
      </c>
      <c r="J125" s="201">
        <v>0</v>
      </c>
      <c r="K125" s="201">
        <v>0</v>
      </c>
      <c r="L125" s="201">
        <v>13422</v>
      </c>
      <c r="M125" s="196">
        <f>Q125</f>
        <v>76058</v>
      </c>
      <c r="N125" s="201">
        <v>0</v>
      </c>
      <c r="O125" s="201">
        <v>0</v>
      </c>
      <c r="P125" s="201">
        <v>0</v>
      </c>
      <c r="Q125" s="202">
        <v>76058</v>
      </c>
    </row>
    <row r="126" spans="1:17" ht="13.5" customHeight="1">
      <c r="A126" s="541"/>
      <c r="B126" s="42" t="s">
        <v>357</v>
      </c>
      <c r="C126" s="98"/>
      <c r="D126" s="98"/>
      <c r="E126" s="68">
        <f>G126+F126</f>
        <v>306131</v>
      </c>
      <c r="F126" s="68">
        <f>I126</f>
        <v>45920</v>
      </c>
      <c r="G126" s="68">
        <f>M126</f>
        <v>260211</v>
      </c>
      <c r="H126" s="68">
        <f>I126+M126</f>
        <v>306131</v>
      </c>
      <c r="I126" s="68">
        <f>J126+K126+L126</f>
        <v>45920</v>
      </c>
      <c r="J126" s="77">
        <v>0</v>
      </c>
      <c r="K126" s="77">
        <v>0</v>
      </c>
      <c r="L126" s="77">
        <v>45920</v>
      </c>
      <c r="M126" s="68">
        <f>Q126</f>
        <v>260211</v>
      </c>
      <c r="N126" s="77">
        <v>0</v>
      </c>
      <c r="O126" s="77">
        <v>0</v>
      </c>
      <c r="P126" s="77">
        <v>0</v>
      </c>
      <c r="Q126" s="78">
        <v>260211</v>
      </c>
    </row>
    <row r="127" spans="1:17" ht="13.5" customHeight="1" thickBot="1">
      <c r="A127" s="542"/>
      <c r="B127" s="90" t="s">
        <v>185</v>
      </c>
      <c r="C127" s="184"/>
      <c r="D127" s="184"/>
      <c r="E127" s="185">
        <f t="shared" si="19"/>
        <v>55360</v>
      </c>
      <c r="F127" s="185">
        <f t="shared" si="20"/>
        <v>8304</v>
      </c>
      <c r="G127" s="185">
        <f>M127</f>
        <v>47056</v>
      </c>
      <c r="H127" s="185">
        <f t="shared" si="21"/>
        <v>55360</v>
      </c>
      <c r="I127" s="185">
        <f>J127+K127+L127</f>
        <v>8304</v>
      </c>
      <c r="J127" s="186">
        <v>0</v>
      </c>
      <c r="K127" s="186">
        <v>0</v>
      </c>
      <c r="L127" s="186">
        <v>8304</v>
      </c>
      <c r="M127" s="185">
        <f>Q127</f>
        <v>47056</v>
      </c>
      <c r="N127" s="186">
        <v>0</v>
      </c>
      <c r="O127" s="186">
        <v>0</v>
      </c>
      <c r="P127" s="186">
        <v>0</v>
      </c>
      <c r="Q127" s="187">
        <v>47056</v>
      </c>
    </row>
    <row r="128" spans="1:17" ht="24" customHeight="1" thickTop="1">
      <c r="A128" s="582" t="s">
        <v>338</v>
      </c>
      <c r="B128" s="44" t="s">
        <v>299</v>
      </c>
      <c r="C128" s="45"/>
      <c r="D128" s="45"/>
      <c r="E128" s="46"/>
      <c r="F128" s="46"/>
      <c r="G128" s="46"/>
      <c r="H128" s="46"/>
      <c r="I128" s="46"/>
      <c r="J128" s="45"/>
      <c r="K128" s="45"/>
      <c r="L128" s="45"/>
      <c r="M128" s="46"/>
      <c r="N128" s="45"/>
      <c r="O128" s="45"/>
      <c r="P128" s="45"/>
      <c r="Q128" s="99"/>
    </row>
    <row r="129" spans="1:17" ht="27.75" customHeight="1">
      <c r="A129" s="530"/>
      <c r="B129" s="39" t="s">
        <v>385</v>
      </c>
      <c r="C129" s="51"/>
      <c r="D129" s="51"/>
      <c r="E129" s="52"/>
      <c r="F129" s="52"/>
      <c r="G129" s="52"/>
      <c r="H129" s="52"/>
      <c r="I129" s="52"/>
      <c r="J129" s="51"/>
      <c r="K129" s="51"/>
      <c r="L129" s="51"/>
      <c r="M129" s="52"/>
      <c r="N129" s="51"/>
      <c r="O129" s="51"/>
      <c r="P129" s="51"/>
      <c r="Q129" s="96"/>
    </row>
    <row r="130" spans="1:17" ht="31.5" customHeight="1">
      <c r="A130" s="530"/>
      <c r="B130" s="39" t="s">
        <v>6</v>
      </c>
      <c r="C130" s="51"/>
      <c r="D130" s="66" t="s">
        <v>284</v>
      </c>
      <c r="E130" s="52"/>
      <c r="F130" s="52"/>
      <c r="G130" s="52"/>
      <c r="H130" s="52"/>
      <c r="I130" s="52"/>
      <c r="J130" s="51"/>
      <c r="K130" s="51"/>
      <c r="L130" s="51"/>
      <c r="M130" s="52"/>
      <c r="N130" s="51"/>
      <c r="O130" s="51"/>
      <c r="P130" s="51"/>
      <c r="Q130" s="96"/>
    </row>
    <row r="131" spans="1:17" ht="32.25" customHeight="1">
      <c r="A131" s="530"/>
      <c r="B131" s="39" t="s">
        <v>285</v>
      </c>
      <c r="C131" s="51"/>
      <c r="D131" s="109" t="s">
        <v>380</v>
      </c>
      <c r="E131" s="52"/>
      <c r="F131" s="52"/>
      <c r="G131" s="52"/>
      <c r="H131" s="52"/>
      <c r="I131" s="52"/>
      <c r="J131" s="51"/>
      <c r="K131" s="51"/>
      <c r="L131" s="51"/>
      <c r="M131" s="52"/>
      <c r="N131" s="51"/>
      <c r="O131" s="51"/>
      <c r="P131" s="51"/>
      <c r="Q131" s="96"/>
    </row>
    <row r="132" spans="1:17" ht="13.5" customHeight="1">
      <c r="A132" s="530"/>
      <c r="B132" s="39" t="s">
        <v>274</v>
      </c>
      <c r="C132" s="97"/>
      <c r="D132" s="97"/>
      <c r="E132" s="52">
        <f>F132+G132</f>
        <v>187517</v>
      </c>
      <c r="F132" s="52">
        <f>I132</f>
        <v>4130</v>
      </c>
      <c r="G132" s="52">
        <f>M132</f>
        <v>183387</v>
      </c>
      <c r="H132" s="52">
        <f>M132+L132</f>
        <v>187517</v>
      </c>
      <c r="I132" s="52">
        <f>I133+I134</f>
        <v>4130</v>
      </c>
      <c r="J132" s="52"/>
      <c r="K132" s="52"/>
      <c r="L132" s="52">
        <f>L133+L134</f>
        <v>4130</v>
      </c>
      <c r="M132" s="52">
        <f>Q132</f>
        <v>183387</v>
      </c>
      <c r="N132" s="52"/>
      <c r="O132" s="52"/>
      <c r="P132" s="52"/>
      <c r="Q132" s="58">
        <f>Q133+Q134</f>
        <v>183387</v>
      </c>
    </row>
    <row r="133" spans="1:20" ht="13.5" customHeight="1">
      <c r="A133" s="530"/>
      <c r="B133" s="190" t="s">
        <v>297</v>
      </c>
      <c r="C133" s="209"/>
      <c r="D133" s="209"/>
      <c r="E133" s="183">
        <f>F133+G133</f>
        <v>137039</v>
      </c>
      <c r="F133" s="183">
        <f>I133</f>
        <v>4130</v>
      </c>
      <c r="G133" s="183">
        <f>M133</f>
        <v>132909</v>
      </c>
      <c r="H133" s="183">
        <f>M133+L133</f>
        <v>137039</v>
      </c>
      <c r="I133" s="183">
        <f>L133</f>
        <v>4130</v>
      </c>
      <c r="J133" s="196"/>
      <c r="K133" s="196"/>
      <c r="L133" s="196">
        <f>4130</f>
        <v>4130</v>
      </c>
      <c r="M133" s="183">
        <f>Q133</f>
        <v>132909</v>
      </c>
      <c r="N133" s="196"/>
      <c r="O133" s="196"/>
      <c r="P133" s="196"/>
      <c r="Q133" s="197">
        <f>132909</f>
        <v>132909</v>
      </c>
      <c r="R133" s="3"/>
      <c r="S133" s="3"/>
      <c r="T133" s="3"/>
    </row>
    <row r="134" spans="1:17" ht="13.5" customHeight="1" thickBot="1">
      <c r="A134" s="530"/>
      <c r="B134" s="42" t="s">
        <v>357</v>
      </c>
      <c r="C134" s="98"/>
      <c r="D134" s="98"/>
      <c r="E134" s="68">
        <f>F134+G134</f>
        <v>50478</v>
      </c>
      <c r="F134" s="68">
        <f>I134</f>
        <v>0</v>
      </c>
      <c r="G134" s="68">
        <f>M134</f>
        <v>50478</v>
      </c>
      <c r="H134" s="68">
        <f>M134+L134</f>
        <v>50478</v>
      </c>
      <c r="I134" s="68">
        <f>L134</f>
        <v>0</v>
      </c>
      <c r="J134" s="68"/>
      <c r="K134" s="68"/>
      <c r="L134" s="68"/>
      <c r="M134" s="68">
        <f>Q134</f>
        <v>50478</v>
      </c>
      <c r="N134" s="68"/>
      <c r="O134" s="68"/>
      <c r="P134" s="68"/>
      <c r="Q134" s="70">
        <v>50478</v>
      </c>
    </row>
    <row r="135" spans="1:17" ht="19.5" customHeight="1" thickTop="1">
      <c r="A135" s="582" t="s">
        <v>339</v>
      </c>
      <c r="B135" s="38" t="s">
        <v>299</v>
      </c>
      <c r="C135" s="204"/>
      <c r="D135" s="204"/>
      <c r="E135" s="205"/>
      <c r="F135" s="205"/>
      <c r="G135" s="205"/>
      <c r="H135" s="205"/>
      <c r="I135" s="205"/>
      <c r="J135" s="204"/>
      <c r="K135" s="204"/>
      <c r="L135" s="204"/>
      <c r="M135" s="205"/>
      <c r="N135" s="204"/>
      <c r="O135" s="204"/>
      <c r="P135" s="204"/>
      <c r="Q135" s="206"/>
    </row>
    <row r="136" spans="1:17" ht="19.5" customHeight="1">
      <c r="A136" s="530"/>
      <c r="B136" s="39" t="s">
        <v>385</v>
      </c>
      <c r="C136" s="51"/>
      <c r="D136" s="51"/>
      <c r="E136" s="52"/>
      <c r="F136" s="52"/>
      <c r="G136" s="52"/>
      <c r="H136" s="52"/>
      <c r="I136" s="52"/>
      <c r="J136" s="51"/>
      <c r="K136" s="51"/>
      <c r="L136" s="51"/>
      <c r="M136" s="52"/>
      <c r="N136" s="51"/>
      <c r="O136" s="51"/>
      <c r="P136" s="51"/>
      <c r="Q136" s="96"/>
    </row>
    <row r="137" spans="1:17" ht="27" customHeight="1">
      <c r="A137" s="530"/>
      <c r="B137" s="39" t="s">
        <v>324</v>
      </c>
      <c r="C137" s="51"/>
      <c r="D137" s="66" t="s">
        <v>323</v>
      </c>
      <c r="E137" s="52"/>
      <c r="F137" s="52"/>
      <c r="G137" s="52"/>
      <c r="H137" s="52"/>
      <c r="I137" s="52"/>
      <c r="J137" s="51"/>
      <c r="K137" s="51"/>
      <c r="L137" s="51"/>
      <c r="M137" s="52"/>
      <c r="N137" s="51"/>
      <c r="O137" s="51"/>
      <c r="P137" s="51"/>
      <c r="Q137" s="96"/>
    </row>
    <row r="138" spans="1:17" ht="42.75" customHeight="1">
      <c r="A138" s="530"/>
      <c r="B138" s="39" t="s">
        <v>325</v>
      </c>
      <c r="C138" s="51"/>
      <c r="D138" s="109" t="s">
        <v>380</v>
      </c>
      <c r="E138" s="52"/>
      <c r="F138" s="52"/>
      <c r="G138" s="52"/>
      <c r="H138" s="52"/>
      <c r="I138" s="52"/>
      <c r="J138" s="51"/>
      <c r="K138" s="51"/>
      <c r="L138" s="51"/>
      <c r="M138" s="52"/>
      <c r="N138" s="51"/>
      <c r="O138" s="51"/>
      <c r="P138" s="51"/>
      <c r="Q138" s="96"/>
    </row>
    <row r="139" spans="1:17" ht="19.5" customHeight="1">
      <c r="A139" s="530"/>
      <c r="B139" s="39" t="s">
        <v>274</v>
      </c>
      <c r="C139" s="97"/>
      <c r="D139" s="97"/>
      <c r="E139" s="52">
        <f>F139+G139</f>
        <v>45778</v>
      </c>
      <c r="F139" s="52">
        <f>I139</f>
        <v>6867</v>
      </c>
      <c r="G139" s="52">
        <f>M139</f>
        <v>38911</v>
      </c>
      <c r="H139" s="52">
        <f>M139+L139</f>
        <v>45778</v>
      </c>
      <c r="I139" s="52">
        <f>I140</f>
        <v>6867</v>
      </c>
      <c r="J139" s="52"/>
      <c r="K139" s="52"/>
      <c r="L139" s="52">
        <f>L140</f>
        <v>6867</v>
      </c>
      <c r="M139" s="52">
        <f>Q139</f>
        <v>38911</v>
      </c>
      <c r="N139" s="52"/>
      <c r="O139" s="52"/>
      <c r="P139" s="52"/>
      <c r="Q139" s="58">
        <f>Q140</f>
        <v>38911</v>
      </c>
    </row>
    <row r="140" spans="1:17" ht="19.5" customHeight="1" thickBot="1">
      <c r="A140" s="583"/>
      <c r="B140" s="214" t="s">
        <v>297</v>
      </c>
      <c r="C140" s="215"/>
      <c r="D140" s="215"/>
      <c r="E140" s="216">
        <f>F140+G140</f>
        <v>45778</v>
      </c>
      <c r="F140" s="216">
        <f>I140</f>
        <v>6867</v>
      </c>
      <c r="G140" s="216">
        <f>M140</f>
        <v>38911</v>
      </c>
      <c r="H140" s="216">
        <f>M140+L140</f>
        <v>45778</v>
      </c>
      <c r="I140" s="216">
        <f>L140</f>
        <v>6867</v>
      </c>
      <c r="J140" s="216"/>
      <c r="K140" s="216"/>
      <c r="L140" s="216">
        <f>7467-600</f>
        <v>6867</v>
      </c>
      <c r="M140" s="216">
        <f>Q140</f>
        <v>38911</v>
      </c>
      <c r="N140" s="216"/>
      <c r="O140" s="216"/>
      <c r="P140" s="216"/>
      <c r="Q140" s="217">
        <f>42311-3400</f>
        <v>38911</v>
      </c>
    </row>
    <row r="141" spans="1:17" ht="19.5" customHeight="1" hidden="1" thickBot="1">
      <c r="A141" s="208"/>
      <c r="B141" s="210" t="s">
        <v>357</v>
      </c>
      <c r="C141" s="211"/>
      <c r="D141" s="211"/>
      <c r="E141" s="94">
        <f>F141+G141</f>
        <v>0</v>
      </c>
      <c r="F141" s="94">
        <f>I141</f>
        <v>0</v>
      </c>
      <c r="G141" s="94">
        <f>M141</f>
        <v>0</v>
      </c>
      <c r="H141" s="94">
        <f>M141+L141</f>
        <v>0</v>
      </c>
      <c r="I141" s="94">
        <f>L141</f>
        <v>0</v>
      </c>
      <c r="J141" s="212"/>
      <c r="K141" s="212"/>
      <c r="L141" s="212"/>
      <c r="M141" s="94">
        <f>Q141</f>
        <v>0</v>
      </c>
      <c r="N141" s="212"/>
      <c r="O141" s="212"/>
      <c r="P141" s="212"/>
      <c r="Q141" s="213"/>
    </row>
    <row r="142" spans="1:17" ht="19.5" customHeight="1" thickTop="1">
      <c r="A142" s="582" t="s">
        <v>239</v>
      </c>
      <c r="B142" s="38" t="s">
        <v>299</v>
      </c>
      <c r="C142" s="204"/>
      <c r="D142" s="204"/>
      <c r="E142" s="205"/>
      <c r="F142" s="205"/>
      <c r="G142" s="205"/>
      <c r="H142" s="205"/>
      <c r="I142" s="205"/>
      <c r="J142" s="204"/>
      <c r="K142" s="204"/>
      <c r="L142" s="204"/>
      <c r="M142" s="205"/>
      <c r="N142" s="204"/>
      <c r="O142" s="204"/>
      <c r="P142" s="204"/>
      <c r="Q142" s="206"/>
    </row>
    <row r="143" spans="1:17" ht="26.25" customHeight="1">
      <c r="A143" s="530"/>
      <c r="B143" s="39" t="s">
        <v>385</v>
      </c>
      <c r="C143" s="51"/>
      <c r="D143" s="51"/>
      <c r="E143" s="52"/>
      <c r="F143" s="52"/>
      <c r="G143" s="52"/>
      <c r="H143" s="52"/>
      <c r="I143" s="52"/>
      <c r="J143" s="51"/>
      <c r="K143" s="51"/>
      <c r="L143" s="51"/>
      <c r="M143" s="52"/>
      <c r="N143" s="51"/>
      <c r="O143" s="51"/>
      <c r="P143" s="51"/>
      <c r="Q143" s="96"/>
    </row>
    <row r="144" spans="1:17" ht="19.5" customHeight="1">
      <c r="A144" s="530"/>
      <c r="B144" s="39" t="s">
        <v>324</v>
      </c>
      <c r="C144" s="51"/>
      <c r="D144" s="66" t="s">
        <v>237</v>
      </c>
      <c r="E144" s="52"/>
      <c r="F144" s="52"/>
      <c r="G144" s="52"/>
      <c r="H144" s="52"/>
      <c r="I144" s="52"/>
      <c r="J144" s="51"/>
      <c r="K144" s="51"/>
      <c r="L144" s="51"/>
      <c r="M144" s="52"/>
      <c r="N144" s="51"/>
      <c r="O144" s="51"/>
      <c r="P144" s="51"/>
      <c r="Q144" s="96"/>
    </row>
    <row r="145" spans="1:17" ht="35.25" customHeight="1">
      <c r="A145" s="530"/>
      <c r="B145" s="39" t="s">
        <v>238</v>
      </c>
      <c r="C145" s="51"/>
      <c r="D145" s="109" t="s">
        <v>380</v>
      </c>
      <c r="E145" s="52"/>
      <c r="F145" s="52"/>
      <c r="G145" s="52"/>
      <c r="H145" s="52"/>
      <c r="I145" s="52"/>
      <c r="J145" s="51"/>
      <c r="K145" s="51"/>
      <c r="L145" s="51"/>
      <c r="M145" s="52"/>
      <c r="N145" s="51"/>
      <c r="O145" s="51"/>
      <c r="P145" s="51"/>
      <c r="Q145" s="96"/>
    </row>
    <row r="146" spans="1:17" ht="19.5" customHeight="1">
      <c r="A146" s="530"/>
      <c r="B146" s="39" t="s">
        <v>274</v>
      </c>
      <c r="C146" s="97"/>
      <c r="D146" s="97"/>
      <c r="E146" s="52">
        <f>F146+G146</f>
        <v>49945</v>
      </c>
      <c r="F146" s="52">
        <f aca="true" t="shared" si="23" ref="F146:F151">I146</f>
        <v>7492</v>
      </c>
      <c r="G146" s="52">
        <f aca="true" t="shared" si="24" ref="G146:G151">M146</f>
        <v>42453</v>
      </c>
      <c r="H146" s="52">
        <f>M146+L146</f>
        <v>49945</v>
      </c>
      <c r="I146" s="52">
        <f>I147+I148</f>
        <v>7492</v>
      </c>
      <c r="J146" s="52"/>
      <c r="K146" s="52"/>
      <c r="L146" s="52">
        <f>L147+L148</f>
        <v>7492</v>
      </c>
      <c r="M146" s="52">
        <f>Q146</f>
        <v>42453</v>
      </c>
      <c r="N146" s="52"/>
      <c r="O146" s="52"/>
      <c r="P146" s="52"/>
      <c r="Q146" s="58">
        <f>Q147+Q148</f>
        <v>42453</v>
      </c>
    </row>
    <row r="147" spans="1:17" ht="19.5" customHeight="1" thickBot="1">
      <c r="A147" s="583"/>
      <c r="B147" s="214" t="s">
        <v>297</v>
      </c>
      <c r="C147" s="215"/>
      <c r="D147" s="215"/>
      <c r="E147" s="216">
        <f>F147+G147</f>
        <v>49945</v>
      </c>
      <c r="F147" s="216">
        <f t="shared" si="23"/>
        <v>7492</v>
      </c>
      <c r="G147" s="216">
        <f t="shared" si="24"/>
        <v>42453</v>
      </c>
      <c r="H147" s="216">
        <f>M147+L147</f>
        <v>49945</v>
      </c>
      <c r="I147" s="216">
        <f>L147</f>
        <v>7492</v>
      </c>
      <c r="J147" s="216"/>
      <c r="K147" s="216"/>
      <c r="L147" s="216">
        <f>7492</f>
        <v>7492</v>
      </c>
      <c r="M147" s="216">
        <f>Q147</f>
        <v>42453</v>
      </c>
      <c r="N147" s="216"/>
      <c r="O147" s="216"/>
      <c r="P147" s="216"/>
      <c r="Q147" s="217">
        <f>42453</f>
        <v>42453</v>
      </c>
    </row>
    <row r="148" spans="1:17" ht="35.25" customHeight="1" thickTop="1">
      <c r="A148" s="540" t="s">
        <v>28</v>
      </c>
      <c r="B148" s="38" t="s">
        <v>331</v>
      </c>
      <c r="C148" s="204"/>
      <c r="D148" s="204"/>
      <c r="E148" s="205">
        <f aca="true" t="shared" si="25" ref="E148:E168">G148+F148</f>
        <v>0</v>
      </c>
      <c r="F148" s="205">
        <f t="shared" si="23"/>
        <v>0</v>
      </c>
      <c r="G148" s="205">
        <f t="shared" si="24"/>
        <v>0</v>
      </c>
      <c r="H148" s="205">
        <f aca="true" t="shared" si="26" ref="H148:H168">I148+M148</f>
        <v>0</v>
      </c>
      <c r="I148" s="205">
        <f>J148+K148+L148</f>
        <v>0</v>
      </c>
      <c r="J148" s="204"/>
      <c r="K148" s="204"/>
      <c r="L148" s="204"/>
      <c r="M148" s="205">
        <f>N148+O148+P148+Q148</f>
        <v>0</v>
      </c>
      <c r="N148" s="204"/>
      <c r="O148" s="204"/>
      <c r="P148" s="204"/>
      <c r="Q148" s="206"/>
    </row>
    <row r="149" spans="1:17" ht="33" customHeight="1">
      <c r="A149" s="541"/>
      <c r="B149" s="39" t="s">
        <v>353</v>
      </c>
      <c r="C149" s="51"/>
      <c r="D149" s="51"/>
      <c r="E149" s="52">
        <f t="shared" si="25"/>
        <v>0</v>
      </c>
      <c r="F149" s="52">
        <f t="shared" si="23"/>
        <v>0</v>
      </c>
      <c r="G149" s="52">
        <f t="shared" si="24"/>
        <v>0</v>
      </c>
      <c r="H149" s="52">
        <f t="shared" si="26"/>
        <v>0</v>
      </c>
      <c r="I149" s="52">
        <f>J149+K149+L149</f>
        <v>0</v>
      </c>
      <c r="J149" s="51"/>
      <c r="K149" s="51"/>
      <c r="L149" s="51"/>
      <c r="M149" s="52">
        <f>N149+O149+P149+Q149</f>
        <v>0</v>
      </c>
      <c r="N149" s="51"/>
      <c r="O149" s="51"/>
      <c r="P149" s="51"/>
      <c r="Q149" s="96"/>
    </row>
    <row r="150" spans="1:17" ht="24.75" customHeight="1">
      <c r="A150" s="541"/>
      <c r="B150" s="39" t="s">
        <v>27</v>
      </c>
      <c r="C150" s="51"/>
      <c r="D150" s="66"/>
      <c r="E150" s="52">
        <f t="shared" si="25"/>
        <v>0</v>
      </c>
      <c r="F150" s="52">
        <f t="shared" si="23"/>
        <v>0</v>
      </c>
      <c r="G150" s="52">
        <f t="shared" si="24"/>
        <v>0</v>
      </c>
      <c r="H150" s="52">
        <f t="shared" si="26"/>
        <v>0</v>
      </c>
      <c r="I150" s="52">
        <f>J150+K150+L150</f>
        <v>0</v>
      </c>
      <c r="J150" s="51"/>
      <c r="K150" s="51"/>
      <c r="L150" s="51"/>
      <c r="M150" s="52">
        <f>N150+O150+P150+Q150</f>
        <v>0</v>
      </c>
      <c r="N150" s="51"/>
      <c r="O150" s="51"/>
      <c r="P150" s="51"/>
      <c r="Q150" s="96"/>
    </row>
    <row r="151" spans="1:20" ht="24" customHeight="1">
      <c r="A151" s="541"/>
      <c r="B151" s="39" t="s">
        <v>332</v>
      </c>
      <c r="C151" s="51" t="s">
        <v>327</v>
      </c>
      <c r="D151" s="66"/>
      <c r="E151" s="52">
        <f t="shared" si="25"/>
        <v>0</v>
      </c>
      <c r="F151" s="52">
        <f t="shared" si="23"/>
        <v>0</v>
      </c>
      <c r="G151" s="52">
        <f t="shared" si="24"/>
        <v>0</v>
      </c>
      <c r="H151" s="52">
        <f t="shared" si="26"/>
        <v>0</v>
      </c>
      <c r="I151" s="52">
        <f>J151+K151+L151</f>
        <v>0</v>
      </c>
      <c r="J151" s="51"/>
      <c r="K151" s="51"/>
      <c r="L151" s="51"/>
      <c r="M151" s="52">
        <f>N151+O151+P151+Q151</f>
        <v>0</v>
      </c>
      <c r="N151" s="51"/>
      <c r="O151" s="51"/>
      <c r="P151" s="51"/>
      <c r="Q151" s="96"/>
      <c r="T151" s="182">
        <f>Q153+Q111</f>
        <v>128970</v>
      </c>
    </row>
    <row r="152" spans="1:17" ht="17.25" customHeight="1">
      <c r="A152" s="541"/>
      <c r="B152" s="41" t="s">
        <v>274</v>
      </c>
      <c r="C152" s="97" t="s">
        <v>347</v>
      </c>
      <c r="D152" s="97" t="s">
        <v>354</v>
      </c>
      <c r="E152" s="52">
        <f t="shared" si="25"/>
        <v>46900</v>
      </c>
      <c r="F152" s="52">
        <f>F153</f>
        <v>7035</v>
      </c>
      <c r="G152" s="52">
        <f>G153+G154</f>
        <v>39865</v>
      </c>
      <c r="H152" s="52">
        <f t="shared" si="26"/>
        <v>46900</v>
      </c>
      <c r="I152" s="52">
        <f>J152+K152+L152</f>
        <v>7035</v>
      </c>
      <c r="J152" s="52">
        <f>SUM(J154:J154)</f>
        <v>0</v>
      </c>
      <c r="K152" s="52">
        <f>SUM(K154:K154)</f>
        <v>0</v>
      </c>
      <c r="L152" s="52">
        <f>L153+L154</f>
        <v>7035</v>
      </c>
      <c r="M152" s="52">
        <f>M153+M154</f>
        <v>39865</v>
      </c>
      <c r="N152" s="52"/>
      <c r="O152" s="52"/>
      <c r="P152" s="52">
        <f>SUM(P154:P154)</f>
        <v>0</v>
      </c>
      <c r="Q152" s="58">
        <f>Q153+Q154</f>
        <v>39865</v>
      </c>
    </row>
    <row r="153" spans="1:20" ht="16.5" customHeight="1">
      <c r="A153" s="541"/>
      <c r="B153" s="190" t="s">
        <v>297</v>
      </c>
      <c r="C153" s="207"/>
      <c r="D153" s="207"/>
      <c r="E153" s="196">
        <f t="shared" si="25"/>
        <v>46900</v>
      </c>
      <c r="F153" s="196">
        <f aca="true" t="shared" si="27" ref="F153:F158">I153</f>
        <v>7035</v>
      </c>
      <c r="G153" s="196">
        <f aca="true" t="shared" si="28" ref="G153:G158">M153</f>
        <v>39865</v>
      </c>
      <c r="H153" s="196">
        <f t="shared" si="26"/>
        <v>46900</v>
      </c>
      <c r="I153" s="196">
        <f>L153</f>
        <v>7035</v>
      </c>
      <c r="J153" s="201">
        <v>0</v>
      </c>
      <c r="K153" s="201">
        <v>0</v>
      </c>
      <c r="L153" s="201">
        <f>6986+40+9</f>
        <v>7035</v>
      </c>
      <c r="M153" s="196">
        <f>Q153</f>
        <v>39865</v>
      </c>
      <c r="N153" s="201">
        <v>0</v>
      </c>
      <c r="O153" s="201">
        <v>0</v>
      </c>
      <c r="P153" s="201">
        <v>0</v>
      </c>
      <c r="Q153" s="202">
        <f>39586+279</f>
        <v>39865</v>
      </c>
      <c r="R153" s="3"/>
      <c r="S153" s="3"/>
      <c r="T153" s="3"/>
    </row>
    <row r="154" spans="1:17" ht="15" customHeight="1" thickBot="1">
      <c r="A154" s="542"/>
      <c r="B154" s="90" t="s">
        <v>357</v>
      </c>
      <c r="C154" s="184"/>
      <c r="D154" s="184"/>
      <c r="E154" s="185">
        <f t="shared" si="25"/>
        <v>0</v>
      </c>
      <c r="F154" s="185">
        <f t="shared" si="27"/>
        <v>0</v>
      </c>
      <c r="G154" s="185">
        <f t="shared" si="28"/>
        <v>0</v>
      </c>
      <c r="H154" s="185">
        <f t="shared" si="26"/>
        <v>0</v>
      </c>
      <c r="I154" s="185">
        <f aca="true" t="shared" si="29" ref="I154:I159">J154+K154+L154</f>
        <v>0</v>
      </c>
      <c r="J154" s="186">
        <v>0</v>
      </c>
      <c r="K154" s="186">
        <v>0</v>
      </c>
      <c r="L154" s="186"/>
      <c r="M154" s="185">
        <f>Q154</f>
        <v>0</v>
      </c>
      <c r="N154" s="186">
        <v>0</v>
      </c>
      <c r="O154" s="186">
        <v>0</v>
      </c>
      <c r="P154" s="186">
        <v>0</v>
      </c>
      <c r="Q154" s="187"/>
    </row>
    <row r="155" spans="1:17" ht="39" customHeight="1" thickTop="1">
      <c r="A155" s="540" t="s">
        <v>118</v>
      </c>
      <c r="B155" s="38" t="s">
        <v>331</v>
      </c>
      <c r="C155" s="204"/>
      <c r="D155" s="204"/>
      <c r="E155" s="205">
        <f t="shared" si="25"/>
        <v>0</v>
      </c>
      <c r="F155" s="205">
        <f t="shared" si="27"/>
        <v>0</v>
      </c>
      <c r="G155" s="205">
        <f t="shared" si="28"/>
        <v>0</v>
      </c>
      <c r="H155" s="205">
        <f t="shared" si="26"/>
        <v>0</v>
      </c>
      <c r="I155" s="205">
        <f t="shared" si="29"/>
        <v>0</v>
      </c>
      <c r="J155" s="204"/>
      <c r="K155" s="204"/>
      <c r="L155" s="204"/>
      <c r="M155" s="205">
        <f>N155+O155+P155+Q155</f>
        <v>0</v>
      </c>
      <c r="N155" s="204"/>
      <c r="O155" s="204"/>
      <c r="P155" s="204"/>
      <c r="Q155" s="206"/>
    </row>
    <row r="156" spans="1:17" ht="29.25" customHeight="1">
      <c r="A156" s="541"/>
      <c r="B156" s="39" t="s">
        <v>353</v>
      </c>
      <c r="C156" s="51"/>
      <c r="D156" s="51"/>
      <c r="E156" s="52">
        <f t="shared" si="25"/>
        <v>0</v>
      </c>
      <c r="F156" s="52">
        <f t="shared" si="27"/>
        <v>0</v>
      </c>
      <c r="G156" s="52">
        <f t="shared" si="28"/>
        <v>0</v>
      </c>
      <c r="H156" s="52">
        <f t="shared" si="26"/>
        <v>0</v>
      </c>
      <c r="I156" s="52">
        <f t="shared" si="29"/>
        <v>0</v>
      </c>
      <c r="J156" s="51"/>
      <c r="K156" s="51"/>
      <c r="L156" s="51"/>
      <c r="M156" s="52">
        <f>N156+O156+P156+Q156</f>
        <v>0</v>
      </c>
      <c r="N156" s="51"/>
      <c r="O156" s="51"/>
      <c r="P156" s="51"/>
      <c r="Q156" s="96"/>
    </row>
    <row r="157" spans="1:17" ht="31.5" customHeight="1">
      <c r="A157" s="541"/>
      <c r="B157" s="39" t="s">
        <v>25</v>
      </c>
      <c r="C157" s="51"/>
      <c r="D157" s="66"/>
      <c r="E157" s="52">
        <f t="shared" si="25"/>
        <v>0</v>
      </c>
      <c r="F157" s="52">
        <f t="shared" si="27"/>
        <v>0</v>
      </c>
      <c r="G157" s="52">
        <f t="shared" si="28"/>
        <v>0</v>
      </c>
      <c r="H157" s="52">
        <f t="shared" si="26"/>
        <v>0</v>
      </c>
      <c r="I157" s="52">
        <f t="shared" si="29"/>
        <v>0</v>
      </c>
      <c r="J157" s="51"/>
      <c r="K157" s="51"/>
      <c r="L157" s="51"/>
      <c r="M157" s="52">
        <f>N157+O157+P157+Q157</f>
        <v>0</v>
      </c>
      <c r="N157" s="51"/>
      <c r="O157" s="51"/>
      <c r="P157" s="51"/>
      <c r="Q157" s="96"/>
    </row>
    <row r="158" spans="1:17" ht="30.75" customHeight="1">
      <c r="A158" s="541"/>
      <c r="B158" s="39" t="s">
        <v>26</v>
      </c>
      <c r="C158" s="51" t="s">
        <v>327</v>
      </c>
      <c r="D158" s="66"/>
      <c r="E158" s="52">
        <f t="shared" si="25"/>
        <v>0</v>
      </c>
      <c r="F158" s="52">
        <f t="shared" si="27"/>
        <v>0</v>
      </c>
      <c r="G158" s="52">
        <f t="shared" si="28"/>
        <v>0</v>
      </c>
      <c r="H158" s="52">
        <f t="shared" si="26"/>
        <v>0</v>
      </c>
      <c r="I158" s="52">
        <f t="shared" si="29"/>
        <v>0</v>
      </c>
      <c r="J158" s="51"/>
      <c r="K158" s="51"/>
      <c r="L158" s="51"/>
      <c r="M158" s="52">
        <f>N158+O158+P158+Q158</f>
        <v>0</v>
      </c>
      <c r="N158" s="51"/>
      <c r="O158" s="51"/>
      <c r="P158" s="51"/>
      <c r="Q158" s="96"/>
    </row>
    <row r="159" spans="1:17" ht="15" customHeight="1">
      <c r="A159" s="541"/>
      <c r="B159" s="41" t="s">
        <v>274</v>
      </c>
      <c r="C159" s="97" t="s">
        <v>347</v>
      </c>
      <c r="D159" s="97" t="s">
        <v>354</v>
      </c>
      <c r="E159" s="52">
        <f t="shared" si="25"/>
        <v>54260</v>
      </c>
      <c r="F159" s="52">
        <f>F160</f>
        <v>8139</v>
      </c>
      <c r="G159" s="52">
        <f>G160+G161</f>
        <v>46121</v>
      </c>
      <c r="H159" s="52">
        <f t="shared" si="26"/>
        <v>54260</v>
      </c>
      <c r="I159" s="52">
        <f t="shared" si="29"/>
        <v>8139</v>
      </c>
      <c r="J159" s="52">
        <f>SUM(J161:J161)</f>
        <v>0</v>
      </c>
      <c r="K159" s="52">
        <f>SUM(K161:K161)</f>
        <v>0</v>
      </c>
      <c r="L159" s="52">
        <f>L160+L161</f>
        <v>8139</v>
      </c>
      <c r="M159" s="52">
        <f>M160+M161</f>
        <v>46121</v>
      </c>
      <c r="N159" s="52"/>
      <c r="O159" s="52"/>
      <c r="P159" s="52">
        <f>SUM(P161:P161)</f>
        <v>0</v>
      </c>
      <c r="Q159" s="58">
        <f>Q160+Q161</f>
        <v>46121</v>
      </c>
    </row>
    <row r="160" spans="1:17" ht="15" customHeight="1">
      <c r="A160" s="541"/>
      <c r="B160" s="190" t="s">
        <v>297</v>
      </c>
      <c r="C160" s="207"/>
      <c r="D160" s="207"/>
      <c r="E160" s="196">
        <f t="shared" si="25"/>
        <v>54260</v>
      </c>
      <c r="F160" s="196">
        <f aca="true" t="shared" si="30" ref="F160:F165">I160</f>
        <v>8139</v>
      </c>
      <c r="G160" s="196">
        <f aca="true" t="shared" si="31" ref="G160:G165">M160</f>
        <v>46121</v>
      </c>
      <c r="H160" s="196">
        <f t="shared" si="26"/>
        <v>54260</v>
      </c>
      <c r="I160" s="196">
        <f>L160</f>
        <v>8139</v>
      </c>
      <c r="J160" s="201">
        <v>0</v>
      </c>
      <c r="K160" s="201">
        <v>0</v>
      </c>
      <c r="L160" s="201">
        <v>8139</v>
      </c>
      <c r="M160" s="196">
        <f>Q160</f>
        <v>46121</v>
      </c>
      <c r="N160" s="201">
        <v>0</v>
      </c>
      <c r="O160" s="201">
        <v>0</v>
      </c>
      <c r="P160" s="201">
        <v>0</v>
      </c>
      <c r="Q160" s="202">
        <v>46121</v>
      </c>
    </row>
    <row r="161" spans="1:17" ht="15" customHeight="1" thickBot="1">
      <c r="A161" s="542"/>
      <c r="B161" s="90" t="s">
        <v>357</v>
      </c>
      <c r="C161" s="184"/>
      <c r="D161" s="184"/>
      <c r="E161" s="185">
        <f t="shared" si="25"/>
        <v>0</v>
      </c>
      <c r="F161" s="185">
        <f t="shared" si="30"/>
        <v>0</v>
      </c>
      <c r="G161" s="185">
        <f t="shared" si="31"/>
        <v>0</v>
      </c>
      <c r="H161" s="185">
        <f t="shared" si="26"/>
        <v>0</v>
      </c>
      <c r="I161" s="185">
        <f aca="true" t="shared" si="32" ref="I161:I166">J161+K161+L161</f>
        <v>0</v>
      </c>
      <c r="J161" s="186">
        <v>0</v>
      </c>
      <c r="K161" s="186">
        <v>0</v>
      </c>
      <c r="L161" s="186"/>
      <c r="M161" s="185">
        <f>Q161</f>
        <v>0</v>
      </c>
      <c r="N161" s="186">
        <v>0</v>
      </c>
      <c r="O161" s="186">
        <v>0</v>
      </c>
      <c r="P161" s="186">
        <v>0</v>
      </c>
      <c r="Q161" s="187"/>
    </row>
    <row r="162" spans="1:17" ht="27" customHeight="1" thickTop="1">
      <c r="A162" s="540" t="s">
        <v>174</v>
      </c>
      <c r="B162" s="44" t="s">
        <v>29</v>
      </c>
      <c r="C162" s="204"/>
      <c r="D162" s="204"/>
      <c r="E162" s="205">
        <f t="shared" si="25"/>
        <v>0</v>
      </c>
      <c r="F162" s="205">
        <f t="shared" si="30"/>
        <v>0</v>
      </c>
      <c r="G162" s="205">
        <f t="shared" si="31"/>
        <v>0</v>
      </c>
      <c r="H162" s="205">
        <f t="shared" si="26"/>
        <v>0</v>
      </c>
      <c r="I162" s="205">
        <f t="shared" si="32"/>
        <v>0</v>
      </c>
      <c r="J162" s="204"/>
      <c r="K162" s="204"/>
      <c r="L162" s="204"/>
      <c r="M162" s="205">
        <f>N162+O162+P162+Q162</f>
        <v>0</v>
      </c>
      <c r="N162" s="204"/>
      <c r="O162" s="204"/>
      <c r="P162" s="204"/>
      <c r="Q162" s="206"/>
    </row>
    <row r="163" spans="1:17" ht="29.25" customHeight="1">
      <c r="A163" s="541"/>
      <c r="B163" s="39" t="s">
        <v>30</v>
      </c>
      <c r="C163" s="51"/>
      <c r="D163" s="51"/>
      <c r="E163" s="52">
        <f t="shared" si="25"/>
        <v>0</v>
      </c>
      <c r="F163" s="52">
        <f t="shared" si="30"/>
        <v>0</v>
      </c>
      <c r="G163" s="52">
        <f t="shared" si="31"/>
        <v>0</v>
      </c>
      <c r="H163" s="52">
        <f t="shared" si="26"/>
        <v>0</v>
      </c>
      <c r="I163" s="52">
        <f t="shared" si="32"/>
        <v>0</v>
      </c>
      <c r="J163" s="51"/>
      <c r="K163" s="51"/>
      <c r="L163" s="51"/>
      <c r="M163" s="52">
        <f>N163+O163+P163+Q163</f>
        <v>0</v>
      </c>
      <c r="N163" s="51"/>
      <c r="O163" s="51"/>
      <c r="P163" s="51"/>
      <c r="Q163" s="96"/>
    </row>
    <row r="164" spans="1:17" ht="24" customHeight="1">
      <c r="A164" s="541"/>
      <c r="B164" s="39" t="s">
        <v>31</v>
      </c>
      <c r="C164" s="51"/>
      <c r="D164" s="66"/>
      <c r="E164" s="52">
        <f t="shared" si="25"/>
        <v>0</v>
      </c>
      <c r="F164" s="52">
        <f t="shared" si="30"/>
        <v>0</v>
      </c>
      <c r="G164" s="52">
        <f t="shared" si="31"/>
        <v>0</v>
      </c>
      <c r="H164" s="52">
        <f t="shared" si="26"/>
        <v>0</v>
      </c>
      <c r="I164" s="52">
        <f t="shared" si="32"/>
        <v>0</v>
      </c>
      <c r="J164" s="51"/>
      <c r="K164" s="51"/>
      <c r="L164" s="51"/>
      <c r="M164" s="52">
        <f>N164+O164+P164+Q164</f>
        <v>0</v>
      </c>
      <c r="N164" s="51"/>
      <c r="O164" s="51"/>
      <c r="P164" s="51"/>
      <c r="Q164" s="96"/>
    </row>
    <row r="165" spans="1:17" ht="30.75" customHeight="1">
      <c r="A165" s="541"/>
      <c r="B165" s="39" t="s">
        <v>32</v>
      </c>
      <c r="C165" s="51"/>
      <c r="D165" s="66" t="s">
        <v>342</v>
      </c>
      <c r="E165" s="52">
        <f t="shared" si="25"/>
        <v>0</v>
      </c>
      <c r="F165" s="52">
        <f t="shared" si="30"/>
        <v>0</v>
      </c>
      <c r="G165" s="52">
        <f t="shared" si="31"/>
        <v>0</v>
      </c>
      <c r="H165" s="52">
        <f t="shared" si="26"/>
        <v>0</v>
      </c>
      <c r="I165" s="52">
        <f t="shared" si="32"/>
        <v>0</v>
      </c>
      <c r="J165" s="51"/>
      <c r="K165" s="51"/>
      <c r="L165" s="51"/>
      <c r="M165" s="52">
        <f>N165+O165+P165+Q165</f>
        <v>0</v>
      </c>
      <c r="N165" s="51"/>
      <c r="O165" s="51"/>
      <c r="P165" s="51"/>
      <c r="Q165" s="96"/>
    </row>
    <row r="166" spans="1:17" ht="15" customHeight="1">
      <c r="A166" s="541"/>
      <c r="B166" s="41" t="s">
        <v>274</v>
      </c>
      <c r="C166" s="97" t="s">
        <v>347</v>
      </c>
      <c r="D166" s="97" t="s">
        <v>33</v>
      </c>
      <c r="E166" s="52">
        <f t="shared" si="25"/>
        <v>67443</v>
      </c>
      <c r="F166" s="52">
        <f>F167</f>
        <v>10117</v>
      </c>
      <c r="G166" s="52">
        <f>G167+G168</f>
        <v>57326</v>
      </c>
      <c r="H166" s="52">
        <f t="shared" si="26"/>
        <v>67443</v>
      </c>
      <c r="I166" s="52">
        <f t="shared" si="32"/>
        <v>10117</v>
      </c>
      <c r="J166" s="52">
        <f>SUM(J168:J168)</f>
        <v>0</v>
      </c>
      <c r="K166" s="52">
        <f>SUM(K168:K168)</f>
        <v>0</v>
      </c>
      <c r="L166" s="52">
        <f>L167+L168</f>
        <v>10117</v>
      </c>
      <c r="M166" s="52">
        <f>M167+M168</f>
        <v>57326</v>
      </c>
      <c r="N166" s="52"/>
      <c r="O166" s="52"/>
      <c r="P166" s="52">
        <f>SUM(P168:P168)</f>
        <v>0</v>
      </c>
      <c r="Q166" s="58">
        <f>Q167+Q168</f>
        <v>57326</v>
      </c>
    </row>
    <row r="167" spans="1:17" ht="15" customHeight="1">
      <c r="A167" s="541"/>
      <c r="B167" s="190" t="s">
        <v>297</v>
      </c>
      <c r="C167" s="207"/>
      <c r="D167" s="207"/>
      <c r="E167" s="196">
        <f t="shared" si="25"/>
        <v>67443</v>
      </c>
      <c r="F167" s="196">
        <f>I167</f>
        <v>10117</v>
      </c>
      <c r="G167" s="196">
        <f>M167</f>
        <v>57326</v>
      </c>
      <c r="H167" s="196">
        <f t="shared" si="26"/>
        <v>67443</v>
      </c>
      <c r="I167" s="196">
        <f>L167</f>
        <v>10117</v>
      </c>
      <c r="J167" s="201">
        <v>0</v>
      </c>
      <c r="K167" s="201">
        <v>0</v>
      </c>
      <c r="L167" s="201">
        <v>10117</v>
      </c>
      <c r="M167" s="196">
        <f>Q167</f>
        <v>57326</v>
      </c>
      <c r="N167" s="201">
        <v>0</v>
      </c>
      <c r="O167" s="201">
        <v>0</v>
      </c>
      <c r="P167" s="201">
        <v>0</v>
      </c>
      <c r="Q167" s="202">
        <v>57326</v>
      </c>
    </row>
    <row r="168" spans="1:17" ht="15" customHeight="1" thickBot="1">
      <c r="A168" s="542"/>
      <c r="B168" s="90" t="s">
        <v>357</v>
      </c>
      <c r="C168" s="184"/>
      <c r="D168" s="184"/>
      <c r="E168" s="185">
        <f t="shared" si="25"/>
        <v>0</v>
      </c>
      <c r="F168" s="185">
        <f>I168</f>
        <v>0</v>
      </c>
      <c r="G168" s="185">
        <f>M168</f>
        <v>0</v>
      </c>
      <c r="H168" s="185">
        <f t="shared" si="26"/>
        <v>0</v>
      </c>
      <c r="I168" s="185">
        <f>J168+K168+L168</f>
        <v>0</v>
      </c>
      <c r="J168" s="186">
        <v>0</v>
      </c>
      <c r="K168" s="186">
        <v>0</v>
      </c>
      <c r="L168" s="186"/>
      <c r="M168" s="185">
        <f>Q168</f>
        <v>0</v>
      </c>
      <c r="N168" s="186">
        <v>0</v>
      </c>
      <c r="O168" s="186">
        <v>0</v>
      </c>
      <c r="P168" s="186">
        <v>0</v>
      </c>
      <c r="Q168" s="187"/>
    </row>
    <row r="169" spans="1:17" ht="21.75" customHeight="1" thickTop="1">
      <c r="A169" s="606" t="s">
        <v>183</v>
      </c>
      <c r="B169" s="304" t="s">
        <v>299</v>
      </c>
      <c r="C169" s="305"/>
      <c r="D169" s="305"/>
      <c r="E169" s="311"/>
      <c r="F169" s="311"/>
      <c r="G169" s="311"/>
      <c r="H169" s="311"/>
      <c r="I169" s="311"/>
      <c r="J169" s="312"/>
      <c r="K169" s="312"/>
      <c r="L169" s="312"/>
      <c r="M169" s="311"/>
      <c r="N169" s="312"/>
      <c r="O169" s="312"/>
      <c r="P169" s="312"/>
      <c r="Q169" s="462"/>
    </row>
    <row r="170" spans="1:17" ht="22.5" customHeight="1">
      <c r="A170" s="607"/>
      <c r="B170" s="306" t="s">
        <v>379</v>
      </c>
      <c r="C170" s="307"/>
      <c r="D170" s="307"/>
      <c r="E170" s="56"/>
      <c r="F170" s="56"/>
      <c r="G170" s="56"/>
      <c r="H170" s="56"/>
      <c r="I170" s="56"/>
      <c r="J170" s="59"/>
      <c r="K170" s="59"/>
      <c r="L170" s="59"/>
      <c r="M170" s="56"/>
      <c r="N170" s="59"/>
      <c r="O170" s="59"/>
      <c r="P170" s="59"/>
      <c r="Q170" s="463"/>
    </row>
    <row r="171" spans="1:17" ht="24.75" customHeight="1">
      <c r="A171" s="607"/>
      <c r="B171" s="306" t="s">
        <v>171</v>
      </c>
      <c r="C171" s="307"/>
      <c r="D171" s="307" t="s">
        <v>173</v>
      </c>
      <c r="E171" s="56"/>
      <c r="F171" s="56"/>
      <c r="G171" s="56"/>
      <c r="H171" s="56"/>
      <c r="I171" s="56"/>
      <c r="J171" s="59"/>
      <c r="K171" s="59"/>
      <c r="L171" s="59"/>
      <c r="M171" s="56"/>
      <c r="N171" s="59"/>
      <c r="O171" s="59"/>
      <c r="P171" s="59"/>
      <c r="Q171" s="463"/>
    </row>
    <row r="172" spans="1:17" ht="33" customHeight="1">
      <c r="A172" s="607"/>
      <c r="B172" s="308" t="s">
        <v>172</v>
      </c>
      <c r="C172" s="309"/>
      <c r="D172" s="310" t="s">
        <v>380</v>
      </c>
      <c r="E172" s="56"/>
      <c r="F172" s="56"/>
      <c r="G172" s="56"/>
      <c r="H172" s="56"/>
      <c r="I172" s="56"/>
      <c r="J172" s="59"/>
      <c r="K172" s="59"/>
      <c r="L172" s="59"/>
      <c r="M172" s="56"/>
      <c r="N172" s="59"/>
      <c r="O172" s="59"/>
      <c r="P172" s="59"/>
      <c r="Q172" s="463"/>
    </row>
    <row r="173" spans="1:17" ht="21" customHeight="1">
      <c r="A173" s="607"/>
      <c r="B173" s="306" t="s">
        <v>374</v>
      </c>
      <c r="C173" s="307"/>
      <c r="D173" s="307"/>
      <c r="E173" s="56">
        <f>E174</f>
        <v>448393</v>
      </c>
      <c r="F173" s="56">
        <f>F174</f>
        <v>67259</v>
      </c>
      <c r="G173" s="56">
        <f>G174</f>
        <v>381134</v>
      </c>
      <c r="H173" s="56">
        <f aca="true" t="shared" si="33" ref="H173:Q173">H174</f>
        <v>448393</v>
      </c>
      <c r="I173" s="56">
        <f t="shared" si="33"/>
        <v>67259</v>
      </c>
      <c r="J173" s="56">
        <f t="shared" si="33"/>
        <v>0</v>
      </c>
      <c r="K173" s="56">
        <f t="shared" si="33"/>
        <v>0</v>
      </c>
      <c r="L173" s="56">
        <f t="shared" si="33"/>
        <v>67259</v>
      </c>
      <c r="M173" s="56">
        <f t="shared" si="33"/>
        <v>381134</v>
      </c>
      <c r="N173" s="56">
        <f t="shared" si="33"/>
        <v>0</v>
      </c>
      <c r="O173" s="56">
        <f t="shared" si="33"/>
        <v>0</v>
      </c>
      <c r="P173" s="56">
        <f t="shared" si="33"/>
        <v>0</v>
      </c>
      <c r="Q173" s="464">
        <f t="shared" si="33"/>
        <v>381134</v>
      </c>
    </row>
    <row r="174" spans="1:17" s="346" customFormat="1" ht="18.75" customHeight="1" thickBot="1">
      <c r="A174" s="611"/>
      <c r="B174" s="355" t="s">
        <v>297</v>
      </c>
      <c r="C174" s="387"/>
      <c r="D174" s="387"/>
      <c r="E174" s="388">
        <f>G174+F174</f>
        <v>448393</v>
      </c>
      <c r="F174" s="388">
        <f>I174</f>
        <v>67259</v>
      </c>
      <c r="G174" s="388">
        <f>M174</f>
        <v>381134</v>
      </c>
      <c r="H174" s="388">
        <f>I174+M174</f>
        <v>448393</v>
      </c>
      <c r="I174" s="388">
        <v>67259</v>
      </c>
      <c r="J174" s="389">
        <v>0</v>
      </c>
      <c r="K174" s="389">
        <v>0</v>
      </c>
      <c r="L174" s="389">
        <v>67259</v>
      </c>
      <c r="M174" s="388">
        <f>Q174</f>
        <v>381134</v>
      </c>
      <c r="N174" s="389">
        <v>0</v>
      </c>
      <c r="O174" s="389">
        <v>0</v>
      </c>
      <c r="P174" s="389">
        <v>0</v>
      </c>
      <c r="Q174" s="465">
        <v>381134</v>
      </c>
    </row>
    <row r="175" spans="1:17" s="346" customFormat="1" ht="25.5" customHeight="1" thickTop="1">
      <c r="A175" s="600" t="s">
        <v>184</v>
      </c>
      <c r="B175" s="340" t="s">
        <v>344</v>
      </c>
      <c r="C175" s="341"/>
      <c r="D175" s="341"/>
      <c r="E175" s="342">
        <f aca="true" t="shared" si="34" ref="E175:E188">G175+F175</f>
        <v>0</v>
      </c>
      <c r="F175" s="342">
        <f>I175</f>
        <v>0</v>
      </c>
      <c r="G175" s="342">
        <f>M175</f>
        <v>0</v>
      </c>
      <c r="H175" s="342">
        <f aca="true" t="shared" si="35" ref="H175:H188">I175+M175</f>
        <v>0</v>
      </c>
      <c r="I175" s="342">
        <f>J175+K175+L175</f>
        <v>0</v>
      </c>
      <c r="J175" s="341"/>
      <c r="K175" s="341"/>
      <c r="L175" s="341"/>
      <c r="M175" s="342">
        <f>N175+O175+P175+Q175</f>
        <v>0</v>
      </c>
      <c r="N175" s="341"/>
      <c r="O175" s="341"/>
      <c r="P175" s="341"/>
      <c r="Q175" s="343"/>
    </row>
    <row r="176" spans="1:17" s="346" customFormat="1" ht="15" customHeight="1">
      <c r="A176" s="580"/>
      <c r="B176" s="347" t="s">
        <v>367</v>
      </c>
      <c r="C176" s="348"/>
      <c r="D176" s="348"/>
      <c r="E176" s="349">
        <f t="shared" si="34"/>
        <v>0</v>
      </c>
      <c r="F176" s="349">
        <f>I176</f>
        <v>0</v>
      </c>
      <c r="G176" s="349">
        <f>M176</f>
        <v>0</v>
      </c>
      <c r="H176" s="349">
        <f t="shared" si="35"/>
        <v>0</v>
      </c>
      <c r="I176" s="349">
        <f>J176+K176+L176</f>
        <v>0</v>
      </c>
      <c r="J176" s="348"/>
      <c r="K176" s="348"/>
      <c r="L176" s="348"/>
      <c r="M176" s="349">
        <f>N176+O176+P176+Q176</f>
        <v>0</v>
      </c>
      <c r="N176" s="348"/>
      <c r="O176" s="348"/>
      <c r="P176" s="348"/>
      <c r="Q176" s="350"/>
    </row>
    <row r="177" spans="1:17" s="346" customFormat="1" ht="15" customHeight="1">
      <c r="A177" s="580"/>
      <c r="B177" s="347" t="s">
        <v>368</v>
      </c>
      <c r="C177" s="348"/>
      <c r="D177" s="351"/>
      <c r="E177" s="349">
        <f t="shared" si="34"/>
        <v>0</v>
      </c>
      <c r="F177" s="349">
        <f>I177</f>
        <v>0</v>
      </c>
      <c r="G177" s="349">
        <f>M177</f>
        <v>0</v>
      </c>
      <c r="H177" s="349">
        <f t="shared" si="35"/>
        <v>0</v>
      </c>
      <c r="I177" s="349">
        <f>J177+K177+L177</f>
        <v>0</v>
      </c>
      <c r="J177" s="348"/>
      <c r="K177" s="348"/>
      <c r="L177" s="348"/>
      <c r="M177" s="349">
        <f>N177+O177+P177+Q177</f>
        <v>0</v>
      </c>
      <c r="N177" s="348"/>
      <c r="O177" s="348"/>
      <c r="P177" s="348"/>
      <c r="Q177" s="350"/>
    </row>
    <row r="178" spans="1:17" s="346" customFormat="1" ht="24" customHeight="1">
      <c r="A178" s="580"/>
      <c r="B178" s="347" t="s">
        <v>369</v>
      </c>
      <c r="C178" s="348"/>
      <c r="D178" s="351" t="s">
        <v>342</v>
      </c>
      <c r="E178" s="349">
        <f t="shared" si="34"/>
        <v>0</v>
      </c>
      <c r="F178" s="349">
        <f>I178</f>
        <v>0</v>
      </c>
      <c r="G178" s="349">
        <f>M178</f>
        <v>0</v>
      </c>
      <c r="H178" s="349">
        <f t="shared" si="35"/>
        <v>0</v>
      </c>
      <c r="I178" s="349">
        <f>J178+K178+L178</f>
        <v>0</v>
      </c>
      <c r="J178" s="348"/>
      <c r="K178" s="348"/>
      <c r="L178" s="348"/>
      <c r="M178" s="349">
        <f>N178+O178+P178+Q178</f>
        <v>0</v>
      </c>
      <c r="N178" s="348"/>
      <c r="O178" s="348"/>
      <c r="P178" s="348"/>
      <c r="Q178" s="350"/>
    </row>
    <row r="179" spans="1:17" s="346" customFormat="1" ht="20.25" customHeight="1">
      <c r="A179" s="580"/>
      <c r="B179" s="352" t="s">
        <v>274</v>
      </c>
      <c r="C179" s="353" t="s">
        <v>347</v>
      </c>
      <c r="D179" s="353" t="s">
        <v>370</v>
      </c>
      <c r="E179" s="349">
        <f>G179+F179</f>
        <v>56565</v>
      </c>
      <c r="F179" s="349">
        <f>F180+F181</f>
        <v>8485</v>
      </c>
      <c r="G179" s="349">
        <f>G180+G181</f>
        <v>48080</v>
      </c>
      <c r="H179" s="349">
        <f t="shared" si="35"/>
        <v>56565</v>
      </c>
      <c r="I179" s="349">
        <f>J179+K179+L179</f>
        <v>8485</v>
      </c>
      <c r="J179" s="349">
        <f>SUM(J181:J181)</f>
        <v>0</v>
      </c>
      <c r="K179" s="349">
        <f>SUM(K181:K181)</f>
        <v>0</v>
      </c>
      <c r="L179" s="349">
        <f>L180+L181</f>
        <v>8485</v>
      </c>
      <c r="M179" s="349">
        <f>M180+M181</f>
        <v>48080</v>
      </c>
      <c r="N179" s="349"/>
      <c r="O179" s="349"/>
      <c r="P179" s="349">
        <f>SUM(P181:P181)</f>
        <v>0</v>
      </c>
      <c r="Q179" s="354">
        <f>Q180+Q181</f>
        <v>48080</v>
      </c>
    </row>
    <row r="180" spans="1:17" s="346" customFormat="1" ht="15" customHeight="1">
      <c r="A180" s="580"/>
      <c r="B180" s="355" t="s">
        <v>297</v>
      </c>
      <c r="C180" s="356"/>
      <c r="D180" s="356"/>
      <c r="E180" s="357">
        <f t="shared" si="34"/>
        <v>7636</v>
      </c>
      <c r="F180" s="357">
        <f aca="true" t="shared" si="36" ref="F180:F185">I180</f>
        <v>1146</v>
      </c>
      <c r="G180" s="357">
        <f aca="true" t="shared" si="37" ref="G180:G185">M180</f>
        <v>6490</v>
      </c>
      <c r="H180" s="357">
        <f t="shared" si="35"/>
        <v>7636</v>
      </c>
      <c r="I180" s="357">
        <f>L180</f>
        <v>1146</v>
      </c>
      <c r="J180" s="358">
        <v>0</v>
      </c>
      <c r="K180" s="358">
        <v>0</v>
      </c>
      <c r="L180" s="358">
        <v>1146</v>
      </c>
      <c r="M180" s="357">
        <f>Q180</f>
        <v>6490</v>
      </c>
      <c r="N180" s="358">
        <v>0</v>
      </c>
      <c r="O180" s="358">
        <v>0</v>
      </c>
      <c r="P180" s="358">
        <v>0</v>
      </c>
      <c r="Q180" s="359">
        <v>6490</v>
      </c>
    </row>
    <row r="181" spans="1:17" s="346" customFormat="1" ht="13.5" customHeight="1" thickBot="1">
      <c r="A181" s="581"/>
      <c r="B181" s="360" t="s">
        <v>357</v>
      </c>
      <c r="C181" s="361"/>
      <c r="D181" s="361"/>
      <c r="E181" s="362">
        <f t="shared" si="34"/>
        <v>48929</v>
      </c>
      <c r="F181" s="362">
        <f t="shared" si="36"/>
        <v>7339</v>
      </c>
      <c r="G181" s="362">
        <f t="shared" si="37"/>
        <v>41590</v>
      </c>
      <c r="H181" s="362">
        <f t="shared" si="35"/>
        <v>48929</v>
      </c>
      <c r="I181" s="362">
        <f aca="true" t="shared" si="38" ref="I181:I186">J181+K181+L181</f>
        <v>7339</v>
      </c>
      <c r="J181" s="363">
        <v>0</v>
      </c>
      <c r="K181" s="363">
        <v>0</v>
      </c>
      <c r="L181" s="363">
        <v>7339</v>
      </c>
      <c r="M181" s="362">
        <f>Q181</f>
        <v>41590</v>
      </c>
      <c r="N181" s="363">
        <v>0</v>
      </c>
      <c r="O181" s="363">
        <v>0</v>
      </c>
      <c r="P181" s="363">
        <v>0</v>
      </c>
      <c r="Q181" s="364">
        <v>41590</v>
      </c>
    </row>
    <row r="182" spans="1:17" s="346" customFormat="1" ht="26.25" customHeight="1" thickTop="1">
      <c r="A182" s="600" t="s">
        <v>194</v>
      </c>
      <c r="B182" s="340" t="s">
        <v>344</v>
      </c>
      <c r="C182" s="341"/>
      <c r="D182" s="341"/>
      <c r="E182" s="342">
        <f t="shared" si="34"/>
        <v>0</v>
      </c>
      <c r="F182" s="342">
        <f t="shared" si="36"/>
        <v>0</v>
      </c>
      <c r="G182" s="342">
        <f t="shared" si="37"/>
        <v>0</v>
      </c>
      <c r="H182" s="342">
        <f t="shared" si="35"/>
        <v>0</v>
      </c>
      <c r="I182" s="342">
        <f t="shared" si="38"/>
        <v>0</v>
      </c>
      <c r="J182" s="341"/>
      <c r="K182" s="341"/>
      <c r="L182" s="341"/>
      <c r="M182" s="342">
        <f>N182+O182+P182+Q182</f>
        <v>0</v>
      </c>
      <c r="N182" s="341"/>
      <c r="O182" s="341"/>
      <c r="P182" s="341"/>
      <c r="Q182" s="343"/>
    </row>
    <row r="183" spans="1:17" s="346" customFormat="1" ht="16.5" customHeight="1">
      <c r="A183" s="580"/>
      <c r="B183" s="347" t="s">
        <v>345</v>
      </c>
      <c r="C183" s="348"/>
      <c r="D183" s="348"/>
      <c r="E183" s="349">
        <f t="shared" si="34"/>
        <v>0</v>
      </c>
      <c r="F183" s="349">
        <f t="shared" si="36"/>
        <v>0</v>
      </c>
      <c r="G183" s="349">
        <f t="shared" si="37"/>
        <v>0</v>
      </c>
      <c r="H183" s="349">
        <f t="shared" si="35"/>
        <v>0</v>
      </c>
      <c r="I183" s="349">
        <f t="shared" si="38"/>
        <v>0</v>
      </c>
      <c r="J183" s="348"/>
      <c r="K183" s="348"/>
      <c r="L183" s="348"/>
      <c r="M183" s="349">
        <f>N183+O183+P183+Q183</f>
        <v>0</v>
      </c>
      <c r="N183" s="348"/>
      <c r="O183" s="348"/>
      <c r="P183" s="348"/>
      <c r="Q183" s="350"/>
    </row>
    <row r="184" spans="1:17" s="346" customFormat="1" ht="16.5" customHeight="1">
      <c r="A184" s="580"/>
      <c r="B184" s="347" t="s">
        <v>346</v>
      </c>
      <c r="C184" s="348"/>
      <c r="D184" s="351" t="s">
        <v>349</v>
      </c>
      <c r="E184" s="349">
        <f t="shared" si="34"/>
        <v>0</v>
      </c>
      <c r="F184" s="349">
        <f t="shared" si="36"/>
        <v>0</v>
      </c>
      <c r="G184" s="349">
        <f t="shared" si="37"/>
        <v>0</v>
      </c>
      <c r="H184" s="349">
        <f t="shared" si="35"/>
        <v>0</v>
      </c>
      <c r="I184" s="349">
        <f t="shared" si="38"/>
        <v>0</v>
      </c>
      <c r="J184" s="348"/>
      <c r="K184" s="348"/>
      <c r="L184" s="348"/>
      <c r="M184" s="349">
        <f>N184+O184+P184+Q184</f>
        <v>0</v>
      </c>
      <c r="N184" s="348"/>
      <c r="O184" s="348"/>
      <c r="P184" s="348"/>
      <c r="Q184" s="350"/>
    </row>
    <row r="185" spans="1:17" s="346" customFormat="1" ht="19.5" customHeight="1">
      <c r="A185" s="580"/>
      <c r="B185" s="347" t="s">
        <v>334</v>
      </c>
      <c r="C185" s="612" t="s">
        <v>205</v>
      </c>
      <c r="D185" s="613"/>
      <c r="E185" s="349">
        <f t="shared" si="34"/>
        <v>0</v>
      </c>
      <c r="F185" s="349">
        <f t="shared" si="36"/>
        <v>0</v>
      </c>
      <c r="G185" s="349">
        <f t="shared" si="37"/>
        <v>0</v>
      </c>
      <c r="H185" s="349">
        <f t="shared" si="35"/>
        <v>0</v>
      </c>
      <c r="I185" s="349">
        <f t="shared" si="38"/>
        <v>0</v>
      </c>
      <c r="J185" s="348"/>
      <c r="K185" s="348"/>
      <c r="L185" s="348"/>
      <c r="M185" s="349">
        <f>N185+O185+P185+Q185</f>
        <v>0</v>
      </c>
      <c r="N185" s="348"/>
      <c r="O185" s="348"/>
      <c r="P185" s="348"/>
      <c r="Q185" s="350"/>
    </row>
    <row r="186" spans="1:17" s="346" customFormat="1" ht="18" customHeight="1">
      <c r="A186" s="580"/>
      <c r="B186" s="352" t="s">
        <v>274</v>
      </c>
      <c r="C186" s="353" t="s">
        <v>347</v>
      </c>
      <c r="D186" s="353" t="s">
        <v>348</v>
      </c>
      <c r="E186" s="349">
        <f t="shared" si="34"/>
        <v>315468</v>
      </c>
      <c r="F186" s="349">
        <f>F187+F188</f>
        <v>47320</v>
      </c>
      <c r="G186" s="349">
        <f>G187+G188</f>
        <v>268148</v>
      </c>
      <c r="H186" s="349">
        <f t="shared" si="35"/>
        <v>315468</v>
      </c>
      <c r="I186" s="349">
        <f t="shared" si="38"/>
        <v>47320</v>
      </c>
      <c r="J186" s="349">
        <f>SUM(J188:J188)</f>
        <v>0</v>
      </c>
      <c r="K186" s="349">
        <f>SUM(K188:K188)</f>
        <v>0</v>
      </c>
      <c r="L186" s="349">
        <f>L187+L188</f>
        <v>47320</v>
      </c>
      <c r="M186" s="349">
        <f>M187+M188</f>
        <v>268148</v>
      </c>
      <c r="N186" s="349"/>
      <c r="O186" s="349"/>
      <c r="P186" s="349">
        <f>SUM(P188:P188)</f>
        <v>0</v>
      </c>
      <c r="Q186" s="354">
        <f>Q187+Q188</f>
        <v>268148</v>
      </c>
    </row>
    <row r="187" spans="1:17" s="346" customFormat="1" ht="17.25" customHeight="1">
      <c r="A187" s="580"/>
      <c r="B187" s="355" t="s">
        <v>297</v>
      </c>
      <c r="C187" s="356"/>
      <c r="D187" s="356"/>
      <c r="E187" s="357">
        <f t="shared" si="34"/>
        <v>30704</v>
      </c>
      <c r="F187" s="357">
        <f aca="true" t="shared" si="39" ref="F187:F192">I187</f>
        <v>4605</v>
      </c>
      <c r="G187" s="357">
        <f aca="true" t="shared" si="40" ref="G187:G192">M187</f>
        <v>26099</v>
      </c>
      <c r="H187" s="357">
        <f t="shared" si="35"/>
        <v>30704</v>
      </c>
      <c r="I187" s="357">
        <f>L187</f>
        <v>4605</v>
      </c>
      <c r="J187" s="358">
        <v>0</v>
      </c>
      <c r="K187" s="358">
        <v>0</v>
      </c>
      <c r="L187" s="358">
        <v>4605</v>
      </c>
      <c r="M187" s="357">
        <f>Q187</f>
        <v>26099</v>
      </c>
      <c r="N187" s="358">
        <v>0</v>
      </c>
      <c r="O187" s="358">
        <v>0</v>
      </c>
      <c r="P187" s="358">
        <v>0</v>
      </c>
      <c r="Q187" s="359">
        <v>26099</v>
      </c>
    </row>
    <row r="188" spans="1:17" s="346" customFormat="1" ht="19.5" customHeight="1" thickBot="1">
      <c r="A188" s="581"/>
      <c r="B188" s="360" t="s">
        <v>357</v>
      </c>
      <c r="C188" s="361"/>
      <c r="D188" s="361"/>
      <c r="E188" s="362">
        <f t="shared" si="34"/>
        <v>284764</v>
      </c>
      <c r="F188" s="362">
        <f t="shared" si="39"/>
        <v>42715</v>
      </c>
      <c r="G188" s="362">
        <f t="shared" si="40"/>
        <v>242049</v>
      </c>
      <c r="H188" s="362">
        <f t="shared" si="35"/>
        <v>284764</v>
      </c>
      <c r="I188" s="362">
        <f aca="true" t="shared" si="41" ref="I188:I193">J188+K188+L188</f>
        <v>42715</v>
      </c>
      <c r="J188" s="363">
        <v>0</v>
      </c>
      <c r="K188" s="363">
        <v>0</v>
      </c>
      <c r="L188" s="363">
        <v>42715</v>
      </c>
      <c r="M188" s="362">
        <f>Q188</f>
        <v>242049</v>
      </c>
      <c r="N188" s="363">
        <v>0</v>
      </c>
      <c r="O188" s="363">
        <v>0</v>
      </c>
      <c r="P188" s="363">
        <v>0</v>
      </c>
      <c r="Q188" s="364">
        <v>242049</v>
      </c>
    </row>
    <row r="189" spans="1:17" s="346" customFormat="1" ht="24.75" customHeight="1" thickTop="1">
      <c r="A189" s="600" t="s">
        <v>204</v>
      </c>
      <c r="B189" s="340" t="s">
        <v>207</v>
      </c>
      <c r="C189" s="341"/>
      <c r="D189" s="341"/>
      <c r="E189" s="342">
        <f aca="true" t="shared" si="42" ref="E189:E194">G189+F189</f>
        <v>0</v>
      </c>
      <c r="F189" s="342">
        <f t="shared" si="39"/>
        <v>0</v>
      </c>
      <c r="G189" s="342">
        <f t="shared" si="40"/>
        <v>0</v>
      </c>
      <c r="H189" s="342">
        <f aca="true" t="shared" si="43" ref="H189:H194">I189+M189</f>
        <v>0</v>
      </c>
      <c r="I189" s="342">
        <f t="shared" si="41"/>
        <v>0</v>
      </c>
      <c r="J189" s="341"/>
      <c r="K189" s="341"/>
      <c r="L189" s="341"/>
      <c r="M189" s="342">
        <f>N189+O189+P189+Q189</f>
        <v>0</v>
      </c>
      <c r="N189" s="341"/>
      <c r="O189" s="341"/>
      <c r="P189" s="341"/>
      <c r="Q189" s="343"/>
    </row>
    <row r="190" spans="1:17" s="346" customFormat="1" ht="19.5" customHeight="1">
      <c r="A190" s="580"/>
      <c r="B190" s="347" t="s">
        <v>208</v>
      </c>
      <c r="C190" s="348"/>
      <c r="D190" s="348"/>
      <c r="E190" s="349">
        <f t="shared" si="42"/>
        <v>0</v>
      </c>
      <c r="F190" s="349">
        <f t="shared" si="39"/>
        <v>0</v>
      </c>
      <c r="G190" s="349">
        <f t="shared" si="40"/>
        <v>0</v>
      </c>
      <c r="H190" s="349">
        <f t="shared" si="43"/>
        <v>0</v>
      </c>
      <c r="I190" s="349">
        <f t="shared" si="41"/>
        <v>0</v>
      </c>
      <c r="J190" s="348"/>
      <c r="K190" s="348"/>
      <c r="L190" s="348"/>
      <c r="M190" s="349">
        <f>N190+O190+P190+Q190</f>
        <v>0</v>
      </c>
      <c r="N190" s="348"/>
      <c r="O190" s="348"/>
      <c r="P190" s="348"/>
      <c r="Q190" s="350"/>
    </row>
    <row r="191" spans="1:17" s="346" customFormat="1" ht="19.5" customHeight="1">
      <c r="A191" s="580"/>
      <c r="B191" s="347" t="s">
        <v>209</v>
      </c>
      <c r="C191" s="348"/>
      <c r="D191" s="351"/>
      <c r="E191" s="349">
        <f t="shared" si="42"/>
        <v>0</v>
      </c>
      <c r="F191" s="349">
        <f t="shared" si="39"/>
        <v>0</v>
      </c>
      <c r="G191" s="349">
        <f t="shared" si="40"/>
        <v>0</v>
      </c>
      <c r="H191" s="349">
        <f t="shared" si="43"/>
        <v>0</v>
      </c>
      <c r="I191" s="349">
        <f t="shared" si="41"/>
        <v>0</v>
      </c>
      <c r="J191" s="348"/>
      <c r="K191" s="348"/>
      <c r="L191" s="348"/>
      <c r="M191" s="349">
        <f>N191+O191+P191+Q191</f>
        <v>0</v>
      </c>
      <c r="N191" s="348"/>
      <c r="O191" s="348"/>
      <c r="P191" s="348"/>
      <c r="Q191" s="350"/>
    </row>
    <row r="192" spans="1:17" s="346" customFormat="1" ht="19.5" customHeight="1">
      <c r="A192" s="580"/>
      <c r="B192" s="347" t="s">
        <v>210</v>
      </c>
      <c r="C192" s="612" t="s">
        <v>211</v>
      </c>
      <c r="D192" s="613"/>
      <c r="E192" s="349">
        <f t="shared" si="42"/>
        <v>0</v>
      </c>
      <c r="F192" s="349">
        <f t="shared" si="39"/>
        <v>0</v>
      </c>
      <c r="G192" s="349">
        <f t="shared" si="40"/>
        <v>0</v>
      </c>
      <c r="H192" s="349">
        <f t="shared" si="43"/>
        <v>0</v>
      </c>
      <c r="I192" s="349">
        <f t="shared" si="41"/>
        <v>0</v>
      </c>
      <c r="J192" s="348"/>
      <c r="K192" s="348"/>
      <c r="L192" s="348"/>
      <c r="M192" s="349">
        <f>N192+O192+P192+Q192</f>
        <v>0</v>
      </c>
      <c r="N192" s="348"/>
      <c r="O192" s="348"/>
      <c r="P192" s="348"/>
      <c r="Q192" s="350"/>
    </row>
    <row r="193" spans="1:17" s="346" customFormat="1" ht="19.5" customHeight="1">
      <c r="A193" s="580"/>
      <c r="B193" s="352" t="s">
        <v>274</v>
      </c>
      <c r="C193" s="439">
        <v>1</v>
      </c>
      <c r="D193" s="353" t="s">
        <v>206</v>
      </c>
      <c r="E193" s="349">
        <f t="shared" si="42"/>
        <v>37300</v>
      </c>
      <c r="F193" s="349">
        <f>F194+F195</f>
        <v>0</v>
      </c>
      <c r="G193" s="349">
        <f>G194+G195</f>
        <v>37300</v>
      </c>
      <c r="H193" s="349">
        <f t="shared" si="43"/>
        <v>37300</v>
      </c>
      <c r="I193" s="349">
        <f t="shared" si="41"/>
        <v>0</v>
      </c>
      <c r="J193" s="349">
        <f>SUM(J195:J195)</f>
        <v>0</v>
      </c>
      <c r="K193" s="349">
        <f>SUM(K195:K195)</f>
        <v>0</v>
      </c>
      <c r="L193" s="349">
        <f>L194+L195</f>
        <v>0</v>
      </c>
      <c r="M193" s="349">
        <f>M194+M195</f>
        <v>37300</v>
      </c>
      <c r="N193" s="349"/>
      <c r="O193" s="349"/>
      <c r="P193" s="349">
        <f>SUM(P195:P195)</f>
        <v>0</v>
      </c>
      <c r="Q193" s="354">
        <f>Q194+Q195</f>
        <v>37300</v>
      </c>
    </row>
    <row r="194" spans="1:17" s="346" customFormat="1" ht="19.5" customHeight="1">
      <c r="A194" s="580"/>
      <c r="B194" s="355" t="s">
        <v>297</v>
      </c>
      <c r="C194" s="356"/>
      <c r="D194" s="356"/>
      <c r="E194" s="357">
        <f t="shared" si="42"/>
        <v>37300</v>
      </c>
      <c r="F194" s="357">
        <f>I194</f>
        <v>0</v>
      </c>
      <c r="G194" s="357">
        <f>M194</f>
        <v>37300</v>
      </c>
      <c r="H194" s="357">
        <f t="shared" si="43"/>
        <v>37300</v>
      </c>
      <c r="I194" s="357">
        <f>L194</f>
        <v>0</v>
      </c>
      <c r="J194" s="358">
        <v>0</v>
      </c>
      <c r="K194" s="358">
        <v>0</v>
      </c>
      <c r="L194" s="358">
        <v>0</v>
      </c>
      <c r="M194" s="357">
        <f>Q194</f>
        <v>37300</v>
      </c>
      <c r="N194" s="358">
        <v>0</v>
      </c>
      <c r="O194" s="358">
        <v>0</v>
      </c>
      <c r="P194" s="358">
        <v>0</v>
      </c>
      <c r="Q194" s="359">
        <v>37300</v>
      </c>
    </row>
    <row r="195" spans="1:17" s="346" customFormat="1" ht="19.5" customHeight="1" thickBot="1">
      <c r="A195" s="581"/>
      <c r="B195" s="360" t="s">
        <v>357</v>
      </c>
      <c r="C195" s="361"/>
      <c r="D195" s="361"/>
      <c r="E195" s="362"/>
      <c r="F195" s="362"/>
      <c r="G195" s="362"/>
      <c r="H195" s="362"/>
      <c r="I195" s="362"/>
      <c r="J195" s="363"/>
      <c r="K195" s="363"/>
      <c r="L195" s="363"/>
      <c r="M195" s="362"/>
      <c r="N195" s="363"/>
      <c r="O195" s="363"/>
      <c r="P195" s="363"/>
      <c r="Q195" s="364"/>
    </row>
    <row r="196" spans="1:17" s="346" customFormat="1" ht="19.5" customHeight="1" thickTop="1">
      <c r="A196" s="582" t="s">
        <v>196</v>
      </c>
      <c r="B196" s="38" t="s">
        <v>299</v>
      </c>
      <c r="C196" s="204"/>
      <c r="D196" s="204"/>
      <c r="E196" s="205"/>
      <c r="F196" s="205"/>
      <c r="G196" s="205"/>
      <c r="H196" s="205"/>
      <c r="I196" s="205"/>
      <c r="J196" s="204"/>
      <c r="K196" s="204"/>
      <c r="L196" s="204"/>
      <c r="M196" s="205"/>
      <c r="N196" s="204"/>
      <c r="O196" s="204"/>
      <c r="P196" s="204"/>
      <c r="Q196" s="206"/>
    </row>
    <row r="197" spans="1:17" s="346" customFormat="1" ht="24" customHeight="1">
      <c r="A197" s="530"/>
      <c r="B197" s="39" t="s">
        <v>385</v>
      </c>
      <c r="C197" s="51"/>
      <c r="D197" s="51"/>
      <c r="E197" s="52"/>
      <c r="F197" s="52"/>
      <c r="G197" s="52"/>
      <c r="H197" s="52"/>
      <c r="I197" s="52"/>
      <c r="J197" s="51"/>
      <c r="K197" s="51"/>
      <c r="L197" s="51"/>
      <c r="M197" s="52"/>
      <c r="N197" s="51"/>
      <c r="O197" s="51"/>
      <c r="P197" s="51"/>
      <c r="Q197" s="96"/>
    </row>
    <row r="198" spans="1:17" s="346" customFormat="1" ht="50.25" customHeight="1">
      <c r="A198" s="530"/>
      <c r="B198" s="39" t="s">
        <v>198</v>
      </c>
      <c r="C198" s="532" t="s">
        <v>202</v>
      </c>
      <c r="D198" s="533"/>
      <c r="E198" s="52"/>
      <c r="F198" s="52"/>
      <c r="G198" s="52"/>
      <c r="H198" s="52"/>
      <c r="I198" s="52"/>
      <c r="J198" s="51"/>
      <c r="K198" s="51"/>
      <c r="L198" s="51"/>
      <c r="M198" s="52"/>
      <c r="N198" s="51"/>
      <c r="O198" s="51"/>
      <c r="P198" s="51"/>
      <c r="Q198" s="96"/>
    </row>
    <row r="199" spans="1:17" s="346" customFormat="1" ht="38.25" customHeight="1">
      <c r="A199" s="530"/>
      <c r="B199" s="39" t="s">
        <v>199</v>
      </c>
      <c r="C199" s="51"/>
      <c r="D199" s="109" t="s">
        <v>380</v>
      </c>
      <c r="E199" s="52"/>
      <c r="F199" s="52"/>
      <c r="G199" s="52"/>
      <c r="H199" s="52"/>
      <c r="I199" s="52"/>
      <c r="J199" s="51"/>
      <c r="K199" s="51"/>
      <c r="L199" s="51"/>
      <c r="M199" s="52"/>
      <c r="N199" s="51"/>
      <c r="O199" s="51"/>
      <c r="P199" s="51"/>
      <c r="Q199" s="96"/>
    </row>
    <row r="200" spans="1:19" s="346" customFormat="1" ht="19.5" customHeight="1">
      <c r="A200" s="530"/>
      <c r="B200" s="39" t="s">
        <v>274</v>
      </c>
      <c r="C200" s="97"/>
      <c r="D200" s="97"/>
      <c r="E200" s="52">
        <f>SUM(E201:E204)</f>
        <v>29959</v>
      </c>
      <c r="F200" s="52">
        <f aca="true" t="shared" si="44" ref="F200:S200">SUM(F201:F204)</f>
        <v>0</v>
      </c>
      <c r="G200" s="52">
        <f t="shared" si="44"/>
        <v>29959</v>
      </c>
      <c r="H200" s="52">
        <f t="shared" si="44"/>
        <v>29959</v>
      </c>
      <c r="I200" s="52">
        <f t="shared" si="44"/>
        <v>0</v>
      </c>
      <c r="J200" s="52">
        <f t="shared" si="44"/>
        <v>0</v>
      </c>
      <c r="K200" s="52">
        <f t="shared" si="44"/>
        <v>0</v>
      </c>
      <c r="L200" s="52">
        <f t="shared" si="44"/>
        <v>0</v>
      </c>
      <c r="M200" s="52">
        <f t="shared" si="44"/>
        <v>29959</v>
      </c>
      <c r="N200" s="52">
        <f t="shared" si="44"/>
        <v>0</v>
      </c>
      <c r="O200" s="52">
        <f t="shared" si="44"/>
        <v>0</v>
      </c>
      <c r="P200" s="52">
        <f t="shared" si="44"/>
        <v>0</v>
      </c>
      <c r="Q200" s="58">
        <f t="shared" si="44"/>
        <v>29959</v>
      </c>
      <c r="R200" s="443">
        <f t="shared" si="44"/>
        <v>0</v>
      </c>
      <c r="S200" s="52">
        <f t="shared" si="44"/>
        <v>0</v>
      </c>
    </row>
    <row r="201" spans="1:17" s="346" customFormat="1" ht="19.5" customHeight="1">
      <c r="A201" s="530"/>
      <c r="B201" s="440" t="s">
        <v>297</v>
      </c>
      <c r="C201" s="441"/>
      <c r="D201" s="441"/>
      <c r="E201" s="183">
        <f>F201+G201</f>
        <v>8179</v>
      </c>
      <c r="F201" s="183">
        <f>I201</f>
        <v>0</v>
      </c>
      <c r="G201" s="183">
        <f>M201</f>
        <v>8179</v>
      </c>
      <c r="H201" s="183">
        <f>M201+L201</f>
        <v>8179</v>
      </c>
      <c r="I201" s="183">
        <f>L201</f>
        <v>0</v>
      </c>
      <c r="J201" s="183"/>
      <c r="K201" s="183"/>
      <c r="L201" s="183"/>
      <c r="M201" s="183">
        <f>Q201</f>
        <v>8179</v>
      </c>
      <c r="N201" s="183"/>
      <c r="O201" s="183"/>
      <c r="P201" s="183"/>
      <c r="Q201" s="442">
        <v>8179</v>
      </c>
    </row>
    <row r="202" spans="1:17" s="346" customFormat="1" ht="19.5" customHeight="1">
      <c r="A202" s="530"/>
      <c r="B202" s="41" t="s">
        <v>357</v>
      </c>
      <c r="C202" s="51"/>
      <c r="D202" s="51"/>
      <c r="E202" s="52">
        <f>F202+G202</f>
        <v>8880</v>
      </c>
      <c r="F202" s="52">
        <f>I202</f>
        <v>0</v>
      </c>
      <c r="G202" s="52">
        <f>M202</f>
        <v>8880</v>
      </c>
      <c r="H202" s="52">
        <f>M202+L202</f>
        <v>8880</v>
      </c>
      <c r="I202" s="52">
        <f>L202</f>
        <v>0</v>
      </c>
      <c r="J202" s="52"/>
      <c r="K202" s="52"/>
      <c r="L202" s="52"/>
      <c r="M202" s="52">
        <f>Q202</f>
        <v>8880</v>
      </c>
      <c r="N202" s="52"/>
      <c r="O202" s="52"/>
      <c r="P202" s="52"/>
      <c r="Q202" s="58">
        <v>8880</v>
      </c>
    </row>
    <row r="203" spans="1:17" s="346" customFormat="1" ht="19.5" customHeight="1">
      <c r="A203" s="530"/>
      <c r="B203" s="41">
        <v>2012</v>
      </c>
      <c r="C203" s="51"/>
      <c r="D203" s="51"/>
      <c r="E203" s="52">
        <f>F203+G203</f>
        <v>8520</v>
      </c>
      <c r="F203" s="52"/>
      <c r="G203" s="52">
        <f>M203</f>
        <v>8520</v>
      </c>
      <c r="H203" s="52">
        <f>M203+L203</f>
        <v>8520</v>
      </c>
      <c r="I203" s="52"/>
      <c r="J203" s="52"/>
      <c r="K203" s="52"/>
      <c r="L203" s="52"/>
      <c r="M203" s="52">
        <f>Q203</f>
        <v>8520</v>
      </c>
      <c r="N203" s="52"/>
      <c r="O203" s="52"/>
      <c r="P203" s="52"/>
      <c r="Q203" s="58">
        <v>8520</v>
      </c>
    </row>
    <row r="204" spans="1:17" s="346" customFormat="1" ht="19.5" customHeight="1" thickBot="1">
      <c r="A204" s="583"/>
      <c r="B204" s="360">
        <v>2013</v>
      </c>
      <c r="C204" s="361"/>
      <c r="D204" s="361"/>
      <c r="E204" s="185">
        <f>F204+G204</f>
        <v>4380</v>
      </c>
      <c r="F204" s="362"/>
      <c r="G204" s="185">
        <f>M204</f>
        <v>4380</v>
      </c>
      <c r="H204" s="185">
        <f>M204+L204</f>
        <v>4380</v>
      </c>
      <c r="I204" s="362"/>
      <c r="J204" s="363"/>
      <c r="K204" s="363"/>
      <c r="L204" s="363"/>
      <c r="M204" s="185">
        <f>Q204</f>
        <v>4380</v>
      </c>
      <c r="N204" s="363"/>
      <c r="O204" s="363"/>
      <c r="P204" s="363"/>
      <c r="Q204" s="364">
        <v>4380</v>
      </c>
    </row>
    <row r="205" spans="1:17" s="346" customFormat="1" ht="19.5" customHeight="1" thickTop="1">
      <c r="A205" s="582" t="s">
        <v>201</v>
      </c>
      <c r="B205" s="38" t="s">
        <v>299</v>
      </c>
      <c r="C205" s="204"/>
      <c r="D205" s="204"/>
      <c r="E205" s="205"/>
      <c r="F205" s="205"/>
      <c r="G205" s="205"/>
      <c r="H205" s="205"/>
      <c r="I205" s="205"/>
      <c r="J205" s="204"/>
      <c r="K205" s="204"/>
      <c r="L205" s="204"/>
      <c r="M205" s="205"/>
      <c r="N205" s="204"/>
      <c r="O205" s="204"/>
      <c r="P205" s="204"/>
      <c r="Q205" s="206"/>
    </row>
    <row r="206" spans="1:17" s="346" customFormat="1" ht="29.25" customHeight="1">
      <c r="A206" s="530"/>
      <c r="B206" s="39" t="s">
        <v>385</v>
      </c>
      <c r="C206" s="51"/>
      <c r="D206" s="51"/>
      <c r="E206" s="52"/>
      <c r="F206" s="52"/>
      <c r="G206" s="52"/>
      <c r="H206" s="52"/>
      <c r="I206" s="52"/>
      <c r="J206" s="51"/>
      <c r="K206" s="51"/>
      <c r="L206" s="51"/>
      <c r="M206" s="52"/>
      <c r="N206" s="51"/>
      <c r="O206" s="51"/>
      <c r="P206" s="51"/>
      <c r="Q206" s="96"/>
    </row>
    <row r="207" spans="1:17" s="346" customFormat="1" ht="36.75" customHeight="1">
      <c r="A207" s="530"/>
      <c r="B207" s="39" t="s">
        <v>198</v>
      </c>
      <c r="C207" s="532" t="s">
        <v>200</v>
      </c>
      <c r="D207" s="533"/>
      <c r="E207" s="52"/>
      <c r="F207" s="52"/>
      <c r="G207" s="52"/>
      <c r="H207" s="52"/>
      <c r="I207" s="52"/>
      <c r="J207" s="51"/>
      <c r="K207" s="51"/>
      <c r="L207" s="51"/>
      <c r="M207" s="52"/>
      <c r="N207" s="51"/>
      <c r="O207" s="51"/>
      <c r="P207" s="51"/>
      <c r="Q207" s="96"/>
    </row>
    <row r="208" spans="1:17" s="346" customFormat="1" ht="40.5" customHeight="1">
      <c r="A208" s="530"/>
      <c r="B208" s="39" t="s">
        <v>199</v>
      </c>
      <c r="C208" s="51"/>
      <c r="D208" s="109" t="s">
        <v>380</v>
      </c>
      <c r="E208" s="52"/>
      <c r="F208" s="52"/>
      <c r="G208" s="52"/>
      <c r="H208" s="52"/>
      <c r="I208" s="52"/>
      <c r="J208" s="51"/>
      <c r="K208" s="51"/>
      <c r="L208" s="51"/>
      <c r="M208" s="52"/>
      <c r="N208" s="51"/>
      <c r="O208" s="51"/>
      <c r="P208" s="51"/>
      <c r="Q208" s="96"/>
    </row>
    <row r="209" spans="1:17" s="346" customFormat="1" ht="19.5" customHeight="1">
      <c r="A209" s="530"/>
      <c r="B209" s="39" t="s">
        <v>274</v>
      </c>
      <c r="C209" s="97"/>
      <c r="D209" s="97"/>
      <c r="E209" s="52">
        <f aca="true" t="shared" si="45" ref="E209:Q209">SUM(E210:E213)</f>
        <v>40000</v>
      </c>
      <c r="F209" s="52">
        <f t="shared" si="45"/>
        <v>0</v>
      </c>
      <c r="G209" s="52">
        <f t="shared" si="45"/>
        <v>40000</v>
      </c>
      <c r="H209" s="52">
        <f t="shared" si="45"/>
        <v>40000</v>
      </c>
      <c r="I209" s="52">
        <f t="shared" si="45"/>
        <v>0</v>
      </c>
      <c r="J209" s="52">
        <f t="shared" si="45"/>
        <v>0</v>
      </c>
      <c r="K209" s="52">
        <f t="shared" si="45"/>
        <v>0</v>
      </c>
      <c r="L209" s="52">
        <f t="shared" si="45"/>
        <v>0</v>
      </c>
      <c r="M209" s="52">
        <f t="shared" si="45"/>
        <v>40000</v>
      </c>
      <c r="N209" s="52">
        <f t="shared" si="45"/>
        <v>0</v>
      </c>
      <c r="O209" s="52">
        <f t="shared" si="45"/>
        <v>0</v>
      </c>
      <c r="P209" s="52">
        <f t="shared" si="45"/>
        <v>0</v>
      </c>
      <c r="Q209" s="58">
        <f t="shared" si="45"/>
        <v>40000</v>
      </c>
    </row>
    <row r="210" spans="1:17" s="346" customFormat="1" ht="19.5" customHeight="1">
      <c r="A210" s="530"/>
      <c r="B210" s="440" t="s">
        <v>297</v>
      </c>
      <c r="C210" s="441"/>
      <c r="D210" s="441"/>
      <c r="E210" s="183">
        <f>F210+G210</f>
        <v>10000</v>
      </c>
      <c r="F210" s="183">
        <f>I210</f>
        <v>0</v>
      </c>
      <c r="G210" s="183">
        <f>M210</f>
        <v>10000</v>
      </c>
      <c r="H210" s="183">
        <f>M210+L210</f>
        <v>10000</v>
      </c>
      <c r="I210" s="183">
        <f>L210</f>
        <v>0</v>
      </c>
      <c r="J210" s="183"/>
      <c r="K210" s="183"/>
      <c r="L210" s="183"/>
      <c r="M210" s="183">
        <f>Q210</f>
        <v>10000</v>
      </c>
      <c r="N210" s="183"/>
      <c r="O210" s="183"/>
      <c r="P210" s="183"/>
      <c r="Q210" s="442">
        <v>10000</v>
      </c>
    </row>
    <row r="211" spans="1:17" s="346" customFormat="1" ht="19.5" customHeight="1">
      <c r="A211" s="530"/>
      <c r="B211" s="41" t="s">
        <v>357</v>
      </c>
      <c r="C211" s="51"/>
      <c r="D211" s="51"/>
      <c r="E211" s="52">
        <f>F211+G211</f>
        <v>10000</v>
      </c>
      <c r="F211" s="52">
        <f>I211</f>
        <v>0</v>
      </c>
      <c r="G211" s="52">
        <f>M211</f>
        <v>10000</v>
      </c>
      <c r="H211" s="52">
        <f>M211+L211</f>
        <v>10000</v>
      </c>
      <c r="I211" s="52">
        <f>L211</f>
        <v>0</v>
      </c>
      <c r="J211" s="52"/>
      <c r="K211" s="52"/>
      <c r="L211" s="52"/>
      <c r="M211" s="52">
        <f>Q211</f>
        <v>10000</v>
      </c>
      <c r="N211" s="52"/>
      <c r="O211" s="52"/>
      <c r="P211" s="52"/>
      <c r="Q211" s="58">
        <v>10000</v>
      </c>
    </row>
    <row r="212" spans="1:17" s="346" customFormat="1" ht="19.5" customHeight="1">
      <c r="A212" s="530"/>
      <c r="B212" s="41">
        <v>2012</v>
      </c>
      <c r="C212" s="51"/>
      <c r="D212" s="51"/>
      <c r="E212" s="52">
        <f>F212+G212</f>
        <v>10000</v>
      </c>
      <c r="F212" s="52"/>
      <c r="G212" s="52">
        <f>M212</f>
        <v>10000</v>
      </c>
      <c r="H212" s="52">
        <f>M212+L212</f>
        <v>10000</v>
      </c>
      <c r="I212" s="52"/>
      <c r="J212" s="52"/>
      <c r="K212" s="52"/>
      <c r="L212" s="52"/>
      <c r="M212" s="52">
        <f>Q212</f>
        <v>10000</v>
      </c>
      <c r="N212" s="52"/>
      <c r="O212" s="52"/>
      <c r="P212" s="52"/>
      <c r="Q212" s="58">
        <v>10000</v>
      </c>
    </row>
    <row r="213" spans="1:17" s="346" customFormat="1" ht="19.5" customHeight="1" thickBot="1">
      <c r="A213" s="583"/>
      <c r="B213" s="360">
        <v>2013</v>
      </c>
      <c r="C213" s="361"/>
      <c r="D213" s="361"/>
      <c r="E213" s="185">
        <f>F213+G213</f>
        <v>10000</v>
      </c>
      <c r="F213" s="362"/>
      <c r="G213" s="185">
        <f>M213</f>
        <v>10000</v>
      </c>
      <c r="H213" s="185">
        <f>M213+L213</f>
        <v>10000</v>
      </c>
      <c r="I213" s="362"/>
      <c r="J213" s="363"/>
      <c r="K213" s="363"/>
      <c r="L213" s="363"/>
      <c r="M213" s="185">
        <f>Q213</f>
        <v>10000</v>
      </c>
      <c r="N213" s="363"/>
      <c r="O213" s="363"/>
      <c r="P213" s="363"/>
      <c r="Q213" s="364">
        <v>10000</v>
      </c>
    </row>
    <row r="214" spans="1:23" s="3" customFormat="1" ht="29.25" customHeight="1" thickBot="1" thickTop="1">
      <c r="A214" s="603" t="s">
        <v>280</v>
      </c>
      <c r="B214" s="593"/>
      <c r="C214" s="592" t="s">
        <v>257</v>
      </c>
      <c r="D214" s="593"/>
      <c r="E214" s="35">
        <f aca="true" t="shared" si="46" ref="E214:S214">E53+E10</f>
        <v>16416693</v>
      </c>
      <c r="F214" s="35">
        <f t="shared" si="46"/>
        <v>2562827</v>
      </c>
      <c r="G214" s="35">
        <f t="shared" si="46"/>
        <v>13853866</v>
      </c>
      <c r="H214" s="35">
        <f t="shared" si="46"/>
        <v>16417774</v>
      </c>
      <c r="I214" s="35">
        <f t="shared" si="46"/>
        <v>2563908</v>
      </c>
      <c r="J214" s="35">
        <f t="shared" si="46"/>
        <v>0</v>
      </c>
      <c r="K214" s="35">
        <f t="shared" si="46"/>
        <v>0</v>
      </c>
      <c r="L214" s="35">
        <f t="shared" si="46"/>
        <v>1829474</v>
      </c>
      <c r="M214" s="35">
        <f t="shared" si="46"/>
        <v>13853866</v>
      </c>
      <c r="N214" s="35">
        <f t="shared" si="46"/>
        <v>0</v>
      </c>
      <c r="O214" s="35">
        <f t="shared" si="46"/>
        <v>0</v>
      </c>
      <c r="P214" s="35">
        <f t="shared" si="46"/>
        <v>0</v>
      </c>
      <c r="Q214" s="466">
        <f t="shared" si="46"/>
        <v>13852591</v>
      </c>
      <c r="R214" s="457" t="e">
        <f t="shared" si="46"/>
        <v>#REF!</v>
      </c>
      <c r="S214" s="35" t="e">
        <f t="shared" si="46"/>
        <v>#REF!</v>
      </c>
      <c r="T214" s="40"/>
      <c r="U214" s="554"/>
      <c r="V214" s="554"/>
      <c r="W214" s="554"/>
    </row>
    <row r="215" spans="1:20" s="3" customFormat="1" ht="29.25" customHeight="1" hidden="1" thickBot="1" thickTop="1">
      <c r="A215" s="467"/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468"/>
      <c r="T215" s="40"/>
    </row>
    <row r="216" spans="1:20" s="3" customFormat="1" ht="29.25" customHeight="1" hidden="1" thickTop="1">
      <c r="A216" s="540" t="s">
        <v>278</v>
      </c>
      <c r="B216" s="44" t="s">
        <v>381</v>
      </c>
      <c r="C216" s="29"/>
      <c r="D216" s="29"/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29"/>
      <c r="K216" s="29"/>
      <c r="L216" s="29"/>
      <c r="M216" s="30">
        <v>0</v>
      </c>
      <c r="N216" s="29"/>
      <c r="O216" s="29"/>
      <c r="P216" s="29"/>
      <c r="Q216" s="33"/>
      <c r="T216" s="40"/>
    </row>
    <row r="217" spans="1:20" s="3" customFormat="1" ht="29.25" customHeight="1" hidden="1">
      <c r="A217" s="541"/>
      <c r="B217" s="39" t="s">
        <v>317</v>
      </c>
      <c r="C217" s="5"/>
      <c r="D217" s="5"/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5"/>
      <c r="K217" s="5"/>
      <c r="L217" s="5"/>
      <c r="M217" s="8">
        <v>0</v>
      </c>
      <c r="N217" s="5"/>
      <c r="O217" s="5"/>
      <c r="P217" s="5"/>
      <c r="Q217" s="34"/>
      <c r="T217" s="40"/>
    </row>
    <row r="218" spans="1:20" s="3" customFormat="1" ht="29.25" customHeight="1" hidden="1">
      <c r="A218" s="541"/>
      <c r="B218" s="39" t="s">
        <v>382</v>
      </c>
      <c r="C218" s="5"/>
      <c r="D218" s="6"/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5"/>
      <c r="K218" s="5"/>
      <c r="L218" s="5"/>
      <c r="M218" s="8">
        <v>0</v>
      </c>
      <c r="N218" s="5"/>
      <c r="O218" s="5"/>
      <c r="P218" s="5"/>
      <c r="Q218" s="34"/>
      <c r="T218" s="40"/>
    </row>
    <row r="219" spans="1:20" s="3" customFormat="1" ht="29.25" customHeight="1" hidden="1">
      <c r="A219" s="541"/>
      <c r="B219" s="39" t="s">
        <v>13</v>
      </c>
      <c r="C219" s="5"/>
      <c r="D219" s="6" t="s">
        <v>383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5"/>
      <c r="K219" s="5"/>
      <c r="L219" s="5"/>
      <c r="M219" s="8">
        <v>0</v>
      </c>
      <c r="N219" s="5"/>
      <c r="O219" s="5"/>
      <c r="P219" s="5"/>
      <c r="Q219" s="34"/>
      <c r="T219" s="40"/>
    </row>
    <row r="220" spans="1:20" s="3" customFormat="1" ht="29.25" customHeight="1" hidden="1">
      <c r="A220" s="541"/>
      <c r="B220" s="41" t="s">
        <v>243</v>
      </c>
      <c r="C220" s="4"/>
      <c r="D220" s="4"/>
      <c r="E220" s="8">
        <f aca="true" t="shared" si="47" ref="E220:Q220">E221+E222</f>
        <v>3468798</v>
      </c>
      <c r="F220" s="8">
        <f t="shared" si="47"/>
        <v>867200</v>
      </c>
      <c r="G220" s="8">
        <f t="shared" si="47"/>
        <v>2601598</v>
      </c>
      <c r="H220" s="8">
        <f t="shared" si="47"/>
        <v>3468798</v>
      </c>
      <c r="I220" s="8">
        <f t="shared" si="47"/>
        <v>867200</v>
      </c>
      <c r="J220" s="8">
        <f t="shared" si="47"/>
        <v>0</v>
      </c>
      <c r="K220" s="8">
        <f t="shared" si="47"/>
        <v>0</v>
      </c>
      <c r="L220" s="8">
        <f t="shared" si="47"/>
        <v>867200</v>
      </c>
      <c r="M220" s="8">
        <f t="shared" si="47"/>
        <v>2601598</v>
      </c>
      <c r="N220" s="8">
        <f t="shared" si="47"/>
        <v>0</v>
      </c>
      <c r="O220" s="8">
        <f t="shared" si="47"/>
        <v>0</v>
      </c>
      <c r="P220" s="8">
        <f t="shared" si="47"/>
        <v>0</v>
      </c>
      <c r="Q220" s="24">
        <f t="shared" si="47"/>
        <v>2601598</v>
      </c>
      <c r="T220" s="40"/>
    </row>
    <row r="221" spans="1:20" s="3" customFormat="1" ht="29.25" customHeight="1" hidden="1">
      <c r="A221" s="541"/>
      <c r="B221" s="42">
        <v>2009</v>
      </c>
      <c r="C221" s="89"/>
      <c r="D221" s="89"/>
      <c r="E221" s="25">
        <v>232439</v>
      </c>
      <c r="F221" s="25">
        <v>58110</v>
      </c>
      <c r="G221" s="25">
        <v>174329</v>
      </c>
      <c r="H221" s="25">
        <v>232439</v>
      </c>
      <c r="I221" s="25">
        <v>58110</v>
      </c>
      <c r="J221" s="25"/>
      <c r="K221" s="25"/>
      <c r="L221" s="25">
        <v>58110</v>
      </c>
      <c r="M221" s="25">
        <v>174329</v>
      </c>
      <c r="N221" s="25"/>
      <c r="O221" s="25"/>
      <c r="P221" s="25"/>
      <c r="Q221" s="26">
        <v>174329</v>
      </c>
      <c r="T221" s="40"/>
    </row>
    <row r="222" spans="1:20" s="3" customFormat="1" ht="29.25" customHeight="1" hidden="1" thickBot="1">
      <c r="A222" s="542"/>
      <c r="B222" s="90">
        <v>2010</v>
      </c>
      <c r="C222" s="91"/>
      <c r="D222" s="91"/>
      <c r="E222" s="85">
        <f>F222+G222</f>
        <v>3236359</v>
      </c>
      <c r="F222" s="85">
        <f>I222</f>
        <v>809090</v>
      </c>
      <c r="G222" s="85">
        <f>Q222</f>
        <v>2427269</v>
      </c>
      <c r="H222" s="85">
        <f>I222+M222</f>
        <v>3236359</v>
      </c>
      <c r="I222" s="85">
        <f>L222</f>
        <v>809090</v>
      </c>
      <c r="J222" s="92">
        <v>0</v>
      </c>
      <c r="K222" s="92">
        <v>0</v>
      </c>
      <c r="L222" s="92">
        <v>809090</v>
      </c>
      <c r="M222" s="85">
        <f>Q222</f>
        <v>2427269</v>
      </c>
      <c r="N222" s="92">
        <v>0</v>
      </c>
      <c r="O222" s="92">
        <v>0</v>
      </c>
      <c r="P222" s="92">
        <v>0</v>
      </c>
      <c r="Q222" s="93">
        <v>2427269</v>
      </c>
      <c r="T222" s="40"/>
    </row>
    <row r="223" spans="1:20" s="3" customFormat="1" ht="29.25" customHeight="1" hidden="1" thickBot="1" thickTop="1">
      <c r="A223" s="50"/>
      <c r="B223" s="113"/>
      <c r="C223" s="114"/>
      <c r="D223" s="114"/>
      <c r="E223" s="12"/>
      <c r="F223" s="12"/>
      <c r="G223" s="12"/>
      <c r="H223" s="12"/>
      <c r="I223" s="12"/>
      <c r="J223" s="13"/>
      <c r="K223" s="13"/>
      <c r="L223" s="13"/>
      <c r="M223" s="12"/>
      <c r="N223" s="13"/>
      <c r="O223" s="13"/>
      <c r="P223" s="13"/>
      <c r="Q223" s="43"/>
      <c r="T223" s="40"/>
    </row>
    <row r="224" spans="1:20" s="3" customFormat="1" ht="29.25" customHeight="1" hidden="1" thickTop="1">
      <c r="A224" s="589" t="s">
        <v>311</v>
      </c>
      <c r="B224" s="38" t="s">
        <v>314</v>
      </c>
      <c r="C224" s="115"/>
      <c r="D224" s="115"/>
      <c r="E224" s="116">
        <f>G224+F224</f>
        <v>0</v>
      </c>
      <c r="F224" s="116">
        <f>I224</f>
        <v>0</v>
      </c>
      <c r="G224" s="116">
        <f>M224</f>
        <v>0</v>
      </c>
      <c r="H224" s="116">
        <f>I224+M224</f>
        <v>0</v>
      </c>
      <c r="I224" s="116">
        <f>J224+K224+L224</f>
        <v>0</v>
      </c>
      <c r="J224" s="117"/>
      <c r="K224" s="117"/>
      <c r="L224" s="117"/>
      <c r="M224" s="116">
        <f>N224+O224+P224+Q224</f>
        <v>0</v>
      </c>
      <c r="N224" s="117"/>
      <c r="O224" s="117"/>
      <c r="P224" s="117"/>
      <c r="Q224" s="118"/>
      <c r="T224" s="40"/>
    </row>
    <row r="225" spans="1:20" s="3" customFormat="1" ht="29.25" customHeight="1" hidden="1">
      <c r="A225" s="590"/>
      <c r="B225" s="39" t="s">
        <v>372</v>
      </c>
      <c r="C225" s="5"/>
      <c r="D225" s="5"/>
      <c r="E225" s="8">
        <f>G225+F225</f>
        <v>0</v>
      </c>
      <c r="F225" s="8">
        <f>I225</f>
        <v>0</v>
      </c>
      <c r="G225" s="8">
        <f>M225</f>
        <v>0</v>
      </c>
      <c r="H225" s="8">
        <f>I225+M225</f>
        <v>0</v>
      </c>
      <c r="I225" s="8">
        <f>J225+K225+L225</f>
        <v>0</v>
      </c>
      <c r="J225" s="9"/>
      <c r="K225" s="9"/>
      <c r="L225" s="9"/>
      <c r="M225" s="8">
        <f>N225+O225+P225+Q225</f>
        <v>0</v>
      </c>
      <c r="N225" s="9"/>
      <c r="O225" s="9"/>
      <c r="P225" s="9"/>
      <c r="Q225" s="23"/>
      <c r="T225" s="40"/>
    </row>
    <row r="226" spans="1:20" s="3" customFormat="1" ht="29.25" customHeight="1" hidden="1">
      <c r="A226" s="590"/>
      <c r="B226" s="39" t="s">
        <v>373</v>
      </c>
      <c r="C226" s="5"/>
      <c r="D226" s="5"/>
      <c r="E226" s="8">
        <f>G226+F226</f>
        <v>0</v>
      </c>
      <c r="F226" s="8">
        <f>I226</f>
        <v>0</v>
      </c>
      <c r="G226" s="8">
        <f>M226</f>
        <v>0</v>
      </c>
      <c r="H226" s="8">
        <f>I226+M226</f>
        <v>0</v>
      </c>
      <c r="I226" s="8">
        <f>J226+K226+L226</f>
        <v>0</v>
      </c>
      <c r="J226" s="9"/>
      <c r="K226" s="9"/>
      <c r="L226" s="9"/>
      <c r="M226" s="8">
        <f>N226+O226+P226+Q226</f>
        <v>0</v>
      </c>
      <c r="N226" s="9"/>
      <c r="O226" s="9"/>
      <c r="P226" s="9"/>
      <c r="Q226" s="23"/>
      <c r="T226" s="40"/>
    </row>
    <row r="227" spans="1:20" s="3" customFormat="1" ht="29.25" customHeight="1" hidden="1">
      <c r="A227" s="590"/>
      <c r="B227" s="39" t="s">
        <v>230</v>
      </c>
      <c r="C227" s="5"/>
      <c r="D227" s="6" t="s">
        <v>288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23"/>
      <c r="T227" s="40"/>
    </row>
    <row r="228" spans="1:20" s="3" customFormat="1" ht="21" customHeight="1" hidden="1">
      <c r="A228" s="590"/>
      <c r="B228" s="41" t="s">
        <v>374</v>
      </c>
      <c r="C228" s="8"/>
      <c r="D228" s="10"/>
      <c r="E228" s="8">
        <f>G228+F228</f>
        <v>3370440</v>
      </c>
      <c r="F228" s="8">
        <f>I228</f>
        <v>505940</v>
      </c>
      <c r="G228" s="8">
        <f>M228</f>
        <v>2864500</v>
      </c>
      <c r="H228" s="8">
        <f>I228+M228</f>
        <v>3370440</v>
      </c>
      <c r="I228" s="8">
        <f>J228+K228+L228</f>
        <v>505940</v>
      </c>
      <c r="J228" s="8">
        <f>SUM(J229:J229)</f>
        <v>0</v>
      </c>
      <c r="K228" s="8">
        <f>SUM(K229:K229)</f>
        <v>0</v>
      </c>
      <c r="L228" s="8">
        <f>SUM(L229:L229)</f>
        <v>505940</v>
      </c>
      <c r="M228" s="8">
        <f>N228+O228+P228+Q228</f>
        <v>2864500</v>
      </c>
      <c r="N228" s="8">
        <f>SUM(N229:N229)</f>
        <v>0</v>
      </c>
      <c r="O228" s="8">
        <f>SUM(O229:O229)</f>
        <v>0</v>
      </c>
      <c r="P228" s="8"/>
      <c r="Q228" s="24">
        <f>Q229</f>
        <v>2864500</v>
      </c>
      <c r="T228" s="40"/>
    </row>
    <row r="229" spans="1:20" s="3" customFormat="1" ht="29.25" customHeight="1" hidden="1" thickBot="1">
      <c r="A229" s="594"/>
      <c r="B229" s="90" t="s">
        <v>258</v>
      </c>
      <c r="C229" s="92"/>
      <c r="D229" s="92"/>
      <c r="E229" s="85">
        <f>G229+F229</f>
        <v>3370440</v>
      </c>
      <c r="F229" s="85">
        <f>I229</f>
        <v>505940</v>
      </c>
      <c r="G229" s="85">
        <f>M229</f>
        <v>2864500</v>
      </c>
      <c r="H229" s="85">
        <f>I229+M229</f>
        <v>3370440</v>
      </c>
      <c r="I229" s="85">
        <f>J229+K229+L229</f>
        <v>505940</v>
      </c>
      <c r="J229" s="92">
        <v>0</v>
      </c>
      <c r="K229" s="92">
        <v>0</v>
      </c>
      <c r="L229" s="92">
        <v>505940</v>
      </c>
      <c r="M229" s="85">
        <f>N229+O229+P229+Q229</f>
        <v>2864500</v>
      </c>
      <c r="N229" s="92">
        <v>0</v>
      </c>
      <c r="O229" s="92">
        <v>0</v>
      </c>
      <c r="P229" s="92"/>
      <c r="Q229" s="93">
        <v>2864500</v>
      </c>
      <c r="T229" s="40"/>
    </row>
    <row r="230" spans="1:20" s="3" customFormat="1" ht="29.25" customHeight="1" hidden="1" thickBot="1" thickTop="1">
      <c r="A230" s="469"/>
      <c r="B230" s="120" t="s">
        <v>14</v>
      </c>
      <c r="C230" s="13"/>
      <c r="D230" s="13"/>
      <c r="E230" s="12">
        <f>G230+F230</f>
        <v>1713935</v>
      </c>
      <c r="F230" s="12">
        <f>I230</f>
        <v>257090</v>
      </c>
      <c r="G230" s="12">
        <f>M230</f>
        <v>1456845</v>
      </c>
      <c r="H230" s="12">
        <f>I230+M230</f>
        <v>1713935</v>
      </c>
      <c r="I230" s="12">
        <f>J230+K230+L230</f>
        <v>257090</v>
      </c>
      <c r="J230" s="13">
        <v>0</v>
      </c>
      <c r="K230" s="13">
        <v>0</v>
      </c>
      <c r="L230" s="13">
        <v>257090</v>
      </c>
      <c r="M230" s="12">
        <f>N230+O230+P230+Q230</f>
        <v>1456845</v>
      </c>
      <c r="N230" s="13">
        <v>0</v>
      </c>
      <c r="O230" s="13">
        <v>0</v>
      </c>
      <c r="P230" s="13"/>
      <c r="Q230" s="43">
        <v>1456845</v>
      </c>
      <c r="T230" s="40"/>
    </row>
    <row r="231" spans="1:20" s="3" customFormat="1" ht="29.25" customHeight="1" hidden="1" thickBot="1" thickTop="1">
      <c r="A231" s="121"/>
      <c r="B231" s="122" t="s">
        <v>15</v>
      </c>
      <c r="C231" s="123"/>
      <c r="D231" s="123"/>
      <c r="E231" s="124">
        <f aca="true" t="shared" si="48" ref="E231:Q231">E229-E230</f>
        <v>1656505</v>
      </c>
      <c r="F231" s="124">
        <f t="shared" si="48"/>
        <v>248850</v>
      </c>
      <c r="G231" s="124">
        <f t="shared" si="48"/>
        <v>1407655</v>
      </c>
      <c r="H231" s="124">
        <f t="shared" si="48"/>
        <v>1656505</v>
      </c>
      <c r="I231" s="124">
        <f t="shared" si="48"/>
        <v>248850</v>
      </c>
      <c r="J231" s="124">
        <f t="shared" si="48"/>
        <v>0</v>
      </c>
      <c r="K231" s="124">
        <f t="shared" si="48"/>
        <v>0</v>
      </c>
      <c r="L231" s="124">
        <f t="shared" si="48"/>
        <v>248850</v>
      </c>
      <c r="M231" s="124">
        <f t="shared" si="48"/>
        <v>1407655</v>
      </c>
      <c r="N231" s="124">
        <f t="shared" si="48"/>
        <v>0</v>
      </c>
      <c r="O231" s="124">
        <f t="shared" si="48"/>
        <v>0</v>
      </c>
      <c r="P231" s="124">
        <f t="shared" si="48"/>
        <v>0</v>
      </c>
      <c r="Q231" s="124">
        <f t="shared" si="48"/>
        <v>1407655</v>
      </c>
      <c r="T231" s="40"/>
    </row>
    <row r="232" spans="1:20" s="3" customFormat="1" ht="29.25" customHeight="1" hidden="1" thickBot="1" thickTop="1">
      <c r="A232" s="469"/>
      <c r="B232" s="120"/>
      <c r="C232" s="125"/>
      <c r="D232" s="125"/>
      <c r="E232" s="126"/>
      <c r="F232" s="126"/>
      <c r="G232" s="126"/>
      <c r="H232" s="126"/>
      <c r="I232" s="126"/>
      <c r="J232" s="127"/>
      <c r="K232" s="127"/>
      <c r="L232" s="127"/>
      <c r="M232" s="126"/>
      <c r="N232" s="127"/>
      <c r="O232" s="127"/>
      <c r="P232" s="127"/>
      <c r="Q232" s="470"/>
      <c r="T232" s="40"/>
    </row>
    <row r="233" spans="1:20" s="3" customFormat="1" ht="29.25" customHeight="1" hidden="1" thickTop="1">
      <c r="A233" s="604" t="s">
        <v>377</v>
      </c>
      <c r="B233" s="128" t="s">
        <v>301</v>
      </c>
      <c r="C233" s="129"/>
      <c r="D233" s="129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1"/>
      <c r="T233" s="40"/>
    </row>
    <row r="234" spans="1:20" s="3" customFormat="1" ht="29.25" customHeight="1" hidden="1">
      <c r="A234" s="605"/>
      <c r="B234" s="132" t="s">
        <v>302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5"/>
      <c r="T234" s="40"/>
    </row>
    <row r="235" spans="1:20" s="3" customFormat="1" ht="29.25" customHeight="1" hidden="1">
      <c r="A235" s="605"/>
      <c r="B235" s="132" t="s">
        <v>303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5"/>
      <c r="T235" s="40"/>
    </row>
    <row r="236" spans="1:20" s="3" customFormat="1" ht="42" customHeight="1" hidden="1">
      <c r="A236" s="605"/>
      <c r="B236" s="132" t="s">
        <v>233</v>
      </c>
      <c r="C236" s="133"/>
      <c r="D236" s="136" t="s">
        <v>306</v>
      </c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5"/>
      <c r="T236" s="40"/>
    </row>
    <row r="237" spans="1:20" s="3" customFormat="1" ht="29.25" customHeight="1" hidden="1">
      <c r="A237" s="605"/>
      <c r="B237" s="137" t="s">
        <v>374</v>
      </c>
      <c r="C237" s="138"/>
      <c r="D237" s="139"/>
      <c r="E237" s="138">
        <f>G237+F237</f>
        <v>2148599</v>
      </c>
      <c r="F237" s="138">
        <f>I237</f>
        <v>448599</v>
      </c>
      <c r="G237" s="138">
        <f>M237</f>
        <v>1700000</v>
      </c>
      <c r="H237" s="138">
        <f>I237+M237</f>
        <v>2148599</v>
      </c>
      <c r="I237" s="138">
        <f>J237+K237+L237</f>
        <v>448599</v>
      </c>
      <c r="J237" s="138">
        <f>SUM(J239:J239)</f>
        <v>0</v>
      </c>
      <c r="K237" s="138">
        <f>SUM(K239:K239)</f>
        <v>0</v>
      </c>
      <c r="L237" s="138">
        <f>L239+L238</f>
        <v>448599</v>
      </c>
      <c r="M237" s="138">
        <f>N237+O237+P237+Q237</f>
        <v>1700000</v>
      </c>
      <c r="N237" s="138">
        <f>SUM(N239:N239)</f>
        <v>0</v>
      </c>
      <c r="O237" s="138">
        <f>SUM(O239:O239)</f>
        <v>0</v>
      </c>
      <c r="P237" s="138">
        <f>SUM(P239:P239)</f>
        <v>0</v>
      </c>
      <c r="Q237" s="140">
        <f>Q239+Q238</f>
        <v>1700000</v>
      </c>
      <c r="T237" s="40"/>
    </row>
    <row r="238" spans="1:20" s="3" customFormat="1" ht="29.25" customHeight="1" hidden="1">
      <c r="A238" s="605"/>
      <c r="B238" s="137"/>
      <c r="C238" s="134"/>
      <c r="D238" s="134"/>
      <c r="E238" s="138"/>
      <c r="F238" s="138"/>
      <c r="G238" s="138"/>
      <c r="H238" s="138"/>
      <c r="I238" s="138"/>
      <c r="J238" s="134"/>
      <c r="K238" s="134"/>
      <c r="L238" s="134"/>
      <c r="M238" s="138"/>
      <c r="N238" s="134"/>
      <c r="O238" s="134"/>
      <c r="P238" s="134"/>
      <c r="Q238" s="135"/>
      <c r="T238" s="40"/>
    </row>
    <row r="239" spans="1:20" s="3" customFormat="1" ht="29.25" customHeight="1" hidden="1">
      <c r="A239" s="605"/>
      <c r="B239" s="137" t="s">
        <v>298</v>
      </c>
      <c r="C239" s="134"/>
      <c r="D239" s="134"/>
      <c r="E239" s="138">
        <f>G239+F239</f>
        <v>2148599</v>
      </c>
      <c r="F239" s="138">
        <f>I239</f>
        <v>448599</v>
      </c>
      <c r="G239" s="138">
        <f>M239</f>
        <v>1700000</v>
      </c>
      <c r="H239" s="138">
        <f>I239+M239</f>
        <v>2148599</v>
      </c>
      <c r="I239" s="138">
        <f>J239+K239+L239</f>
        <v>448599</v>
      </c>
      <c r="J239" s="134">
        <v>0</v>
      </c>
      <c r="K239" s="134">
        <v>0</v>
      </c>
      <c r="L239" s="134">
        <v>448599</v>
      </c>
      <c r="M239" s="138">
        <f>N239+O239+P239+Q239</f>
        <v>1700000</v>
      </c>
      <c r="N239" s="134">
        <v>0</v>
      </c>
      <c r="O239" s="134">
        <v>0</v>
      </c>
      <c r="P239" s="134">
        <v>0</v>
      </c>
      <c r="Q239" s="135">
        <v>1700000</v>
      </c>
      <c r="T239" s="40"/>
    </row>
    <row r="240" spans="1:20" s="3" customFormat="1" ht="29.25" customHeight="1" hidden="1" thickBot="1">
      <c r="A240" s="141"/>
      <c r="B240" s="142" t="s">
        <v>14</v>
      </c>
      <c r="C240" s="143"/>
      <c r="D240" s="143"/>
      <c r="E240" s="144">
        <f>G240+F240</f>
        <v>2145498</v>
      </c>
      <c r="F240" s="144">
        <f>I240</f>
        <v>445498</v>
      </c>
      <c r="G240" s="144">
        <f>M240</f>
        <v>1700000</v>
      </c>
      <c r="H240" s="144">
        <f>I240+M240</f>
        <v>2145498</v>
      </c>
      <c r="I240" s="144">
        <f>J240+K240+L240</f>
        <v>445498</v>
      </c>
      <c r="J240" s="143">
        <v>0</v>
      </c>
      <c r="K240" s="143">
        <v>0</v>
      </c>
      <c r="L240" s="143">
        <v>445498</v>
      </c>
      <c r="M240" s="144">
        <f>N240+O240+P240+Q240</f>
        <v>1700000</v>
      </c>
      <c r="N240" s="143">
        <v>0</v>
      </c>
      <c r="O240" s="143">
        <v>0</v>
      </c>
      <c r="P240" s="143"/>
      <c r="Q240" s="145">
        <v>1700000</v>
      </c>
      <c r="T240" s="40"/>
    </row>
    <row r="241" spans="1:20" s="3" customFormat="1" ht="29.25" customHeight="1" hidden="1" thickBot="1" thickTop="1">
      <c r="A241" s="121"/>
      <c r="B241" s="122" t="s">
        <v>15</v>
      </c>
      <c r="C241" s="123"/>
      <c r="D241" s="123"/>
      <c r="E241" s="124">
        <f aca="true" t="shared" si="49" ref="E241:Q241">E239-E240</f>
        <v>3101</v>
      </c>
      <c r="F241" s="124">
        <f t="shared" si="49"/>
        <v>3101</v>
      </c>
      <c r="G241" s="124">
        <f t="shared" si="49"/>
        <v>0</v>
      </c>
      <c r="H241" s="124">
        <f t="shared" si="49"/>
        <v>3101</v>
      </c>
      <c r="I241" s="124">
        <f t="shared" si="49"/>
        <v>3101</v>
      </c>
      <c r="J241" s="124">
        <f t="shared" si="49"/>
        <v>0</v>
      </c>
      <c r="K241" s="124">
        <f t="shared" si="49"/>
        <v>0</v>
      </c>
      <c r="L241" s="124">
        <f t="shared" si="49"/>
        <v>3101</v>
      </c>
      <c r="M241" s="124">
        <f t="shared" si="49"/>
        <v>0</v>
      </c>
      <c r="N241" s="124">
        <f t="shared" si="49"/>
        <v>0</v>
      </c>
      <c r="O241" s="124">
        <f t="shared" si="49"/>
        <v>0</v>
      </c>
      <c r="P241" s="124">
        <f t="shared" si="49"/>
        <v>0</v>
      </c>
      <c r="Q241" s="124">
        <f t="shared" si="49"/>
        <v>0</v>
      </c>
      <c r="T241" s="40"/>
    </row>
    <row r="242" spans="1:20" s="3" customFormat="1" ht="29.25" customHeight="1" hidden="1" thickTop="1">
      <c r="A242" s="469"/>
      <c r="B242" s="120"/>
      <c r="C242" s="125"/>
      <c r="D242" s="125"/>
      <c r="E242" s="126"/>
      <c r="F242" s="126"/>
      <c r="G242" s="126"/>
      <c r="H242" s="126"/>
      <c r="I242" s="126"/>
      <c r="J242" s="127"/>
      <c r="K242" s="127"/>
      <c r="L242" s="127"/>
      <c r="M242" s="126"/>
      <c r="N242" s="127"/>
      <c r="O242" s="127"/>
      <c r="P242" s="127"/>
      <c r="Q242" s="470"/>
      <c r="T242" s="40"/>
    </row>
    <row r="243" spans="1:20" s="3" customFormat="1" ht="29.25" customHeight="1" hidden="1">
      <c r="A243" s="536" t="s">
        <v>290</v>
      </c>
      <c r="B243" s="44" t="s">
        <v>314</v>
      </c>
      <c r="C243" s="45"/>
      <c r="D243" s="45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8"/>
      <c r="R243" s="2"/>
      <c r="S243" s="2"/>
      <c r="T243" s="2"/>
    </row>
    <row r="244" spans="1:20" s="3" customFormat="1" ht="29.25" customHeight="1" hidden="1">
      <c r="A244" s="537"/>
      <c r="B244" s="39" t="s">
        <v>372</v>
      </c>
      <c r="C244" s="51"/>
      <c r="D244" s="51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4"/>
      <c r="R244" s="2"/>
      <c r="S244" s="2"/>
      <c r="T244" s="2"/>
    </row>
    <row r="245" spans="1:20" s="3" customFormat="1" ht="29.25" customHeight="1" hidden="1">
      <c r="A245" s="537"/>
      <c r="B245" s="39" t="s">
        <v>373</v>
      </c>
      <c r="C245" s="51"/>
      <c r="D245" s="51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4"/>
      <c r="R245" s="2"/>
      <c r="S245" s="2"/>
      <c r="T245" s="2"/>
    </row>
    <row r="246" spans="1:20" s="3" customFormat="1" ht="29.25" customHeight="1" hidden="1">
      <c r="A246" s="537"/>
      <c r="B246" s="39" t="s">
        <v>234</v>
      </c>
      <c r="C246" s="51"/>
      <c r="D246" s="66" t="s">
        <v>288</v>
      </c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4"/>
      <c r="R246" s="2"/>
      <c r="S246" s="2"/>
      <c r="T246" s="2"/>
    </row>
    <row r="247" spans="1:20" s="3" customFormat="1" ht="18.75" customHeight="1" hidden="1">
      <c r="A247" s="537"/>
      <c r="B247" s="79" t="s">
        <v>378</v>
      </c>
      <c r="C247" s="52"/>
      <c r="D247" s="67"/>
      <c r="E247" s="80">
        <f>G247+F247</f>
        <v>4954549</v>
      </c>
      <c r="F247" s="80">
        <f>I247</f>
        <v>970101</v>
      </c>
      <c r="G247" s="80">
        <f>M247</f>
        <v>3984448</v>
      </c>
      <c r="H247" s="80">
        <f>I247+M247</f>
        <v>4954549</v>
      </c>
      <c r="I247" s="80">
        <f>J247+K247+L247</f>
        <v>970101</v>
      </c>
      <c r="J247" s="80">
        <f>SUM(J249:J249)</f>
        <v>0</v>
      </c>
      <c r="K247" s="80">
        <f>SUM(K249:K249)</f>
        <v>0</v>
      </c>
      <c r="L247" s="80">
        <f>L249+L248</f>
        <v>970101</v>
      </c>
      <c r="M247" s="80">
        <f>N247+O247+P247+Q247</f>
        <v>3984448</v>
      </c>
      <c r="N247" s="80">
        <f>SUM(N249:N249)</f>
        <v>0</v>
      </c>
      <c r="O247" s="80">
        <f>SUM(O249:O249)</f>
        <v>0</v>
      </c>
      <c r="P247" s="80">
        <f>SUM(P249:P249)</f>
        <v>0</v>
      </c>
      <c r="Q247" s="81">
        <f>Q249</f>
        <v>3984448</v>
      </c>
      <c r="R247" s="82"/>
      <c r="S247" s="82"/>
      <c r="T247" s="82"/>
    </row>
    <row r="248" spans="1:20" s="3" customFormat="1" ht="29.25" customHeight="1" hidden="1">
      <c r="A248" s="537"/>
      <c r="B248" s="41"/>
      <c r="C248" s="53"/>
      <c r="D248" s="53"/>
      <c r="E248" s="80"/>
      <c r="F248" s="80"/>
      <c r="G248" s="80"/>
      <c r="H248" s="80"/>
      <c r="I248" s="80"/>
      <c r="J248" s="83"/>
      <c r="K248" s="83"/>
      <c r="L248" s="83"/>
      <c r="M248" s="80"/>
      <c r="N248" s="83"/>
      <c r="O248" s="83"/>
      <c r="P248" s="83"/>
      <c r="Q248" s="84"/>
      <c r="R248" s="82"/>
      <c r="S248" s="82"/>
      <c r="T248" s="82"/>
    </row>
    <row r="249" spans="1:20" s="3" customFormat="1" ht="22.5" customHeight="1" hidden="1">
      <c r="A249" s="538"/>
      <c r="B249" s="42" t="s">
        <v>298</v>
      </c>
      <c r="C249" s="77"/>
      <c r="D249" s="77"/>
      <c r="E249" s="146">
        <f>G249+F249</f>
        <v>4954549</v>
      </c>
      <c r="F249" s="146">
        <f>I249</f>
        <v>970101</v>
      </c>
      <c r="G249" s="146">
        <f>M249</f>
        <v>3984448</v>
      </c>
      <c r="H249" s="146">
        <f>I249+M249</f>
        <v>4954549</v>
      </c>
      <c r="I249" s="146">
        <f>J249+K249+L249</f>
        <v>970101</v>
      </c>
      <c r="J249" s="147">
        <v>0</v>
      </c>
      <c r="K249" s="147">
        <v>0</v>
      </c>
      <c r="L249" s="147">
        <v>970101</v>
      </c>
      <c r="M249" s="146">
        <f>N249+O249+P249+Q249</f>
        <v>3984448</v>
      </c>
      <c r="N249" s="147">
        <v>0</v>
      </c>
      <c r="O249" s="147">
        <v>0</v>
      </c>
      <c r="P249" s="147">
        <v>0</v>
      </c>
      <c r="Q249" s="148">
        <v>3984448</v>
      </c>
      <c r="R249" s="82"/>
      <c r="S249" s="82"/>
      <c r="T249" s="82"/>
    </row>
    <row r="250" spans="1:20" s="3" customFormat="1" ht="19.5" customHeight="1" hidden="1" thickBot="1">
      <c r="A250" s="469"/>
      <c r="B250" s="120" t="s">
        <v>14</v>
      </c>
      <c r="C250" s="27"/>
      <c r="D250" s="27"/>
      <c r="E250" s="25">
        <f>G250+F250</f>
        <v>2483206</v>
      </c>
      <c r="F250" s="25">
        <f>I250</f>
        <v>486212</v>
      </c>
      <c r="G250" s="25">
        <f>M250</f>
        <v>1996994</v>
      </c>
      <c r="H250" s="25">
        <f>I250+M250</f>
        <v>2483206</v>
      </c>
      <c r="I250" s="25">
        <f>J250+K250+L250</f>
        <v>486212</v>
      </c>
      <c r="J250" s="27">
        <v>0</v>
      </c>
      <c r="K250" s="27">
        <v>0</v>
      </c>
      <c r="L250" s="27">
        <v>486212</v>
      </c>
      <c r="M250" s="25">
        <f>N250+O250+P250+Q250</f>
        <v>1996994</v>
      </c>
      <c r="N250" s="27">
        <v>0</v>
      </c>
      <c r="O250" s="27">
        <v>0</v>
      </c>
      <c r="P250" s="27"/>
      <c r="Q250" s="28">
        <v>1996994</v>
      </c>
      <c r="T250" s="40"/>
    </row>
    <row r="251" spans="1:20" s="3" customFormat="1" ht="29.25" customHeight="1" hidden="1" thickBot="1" thickTop="1">
      <c r="A251" s="121"/>
      <c r="B251" s="122" t="s">
        <v>15</v>
      </c>
      <c r="C251" s="123"/>
      <c r="D251" s="123"/>
      <c r="E251" s="124">
        <f aca="true" t="shared" si="50" ref="E251:Q251">E249-E250</f>
        <v>2471343</v>
      </c>
      <c r="F251" s="124">
        <f t="shared" si="50"/>
        <v>483889</v>
      </c>
      <c r="G251" s="124">
        <f t="shared" si="50"/>
        <v>1987454</v>
      </c>
      <c r="H251" s="124">
        <f t="shared" si="50"/>
        <v>2471343</v>
      </c>
      <c r="I251" s="124">
        <f t="shared" si="50"/>
        <v>483889</v>
      </c>
      <c r="J251" s="124">
        <f t="shared" si="50"/>
        <v>0</v>
      </c>
      <c r="K251" s="124">
        <f t="shared" si="50"/>
        <v>0</v>
      </c>
      <c r="L251" s="124">
        <f t="shared" si="50"/>
        <v>483889</v>
      </c>
      <c r="M251" s="124">
        <f t="shared" si="50"/>
        <v>1987454</v>
      </c>
      <c r="N251" s="124">
        <f t="shared" si="50"/>
        <v>0</v>
      </c>
      <c r="O251" s="124">
        <f t="shared" si="50"/>
        <v>0</v>
      </c>
      <c r="P251" s="124">
        <f t="shared" si="50"/>
        <v>0</v>
      </c>
      <c r="Q251" s="124">
        <f t="shared" si="50"/>
        <v>1987454</v>
      </c>
      <c r="T251" s="40"/>
    </row>
    <row r="252" spans="1:20" s="3" customFormat="1" ht="29.25" customHeight="1" hidden="1" thickTop="1">
      <c r="A252" s="469"/>
      <c r="B252" s="120"/>
      <c r="C252" s="125"/>
      <c r="D252" s="125"/>
      <c r="E252" s="126"/>
      <c r="F252" s="126"/>
      <c r="G252" s="126"/>
      <c r="H252" s="126"/>
      <c r="I252" s="126"/>
      <c r="J252" s="127"/>
      <c r="K252" s="127"/>
      <c r="L252" s="127"/>
      <c r="M252" s="126"/>
      <c r="N252" s="127"/>
      <c r="O252" s="127"/>
      <c r="P252" s="127"/>
      <c r="Q252" s="470"/>
      <c r="T252" s="40"/>
    </row>
    <row r="253" spans="1:20" s="3" customFormat="1" ht="29.25" customHeight="1" hidden="1">
      <c r="A253" s="558" t="s">
        <v>273</v>
      </c>
      <c r="B253" s="44" t="s">
        <v>301</v>
      </c>
      <c r="C253" s="45"/>
      <c r="D253" s="45"/>
      <c r="E253" s="46"/>
      <c r="F253" s="46"/>
      <c r="G253" s="46"/>
      <c r="H253" s="46"/>
      <c r="I253" s="46"/>
      <c r="J253" s="47"/>
      <c r="K253" s="47"/>
      <c r="L253" s="47"/>
      <c r="M253" s="46"/>
      <c r="N253" s="47"/>
      <c r="O253" s="47"/>
      <c r="P253" s="47"/>
      <c r="Q253" s="48"/>
      <c r="T253" s="40"/>
    </row>
    <row r="254" spans="1:20" s="3" customFormat="1" ht="29.25" customHeight="1" hidden="1">
      <c r="A254" s="541"/>
      <c r="B254" s="39" t="s">
        <v>305</v>
      </c>
      <c r="C254" s="51"/>
      <c r="D254" s="51"/>
      <c r="E254" s="52"/>
      <c r="F254" s="52"/>
      <c r="G254" s="52"/>
      <c r="H254" s="52"/>
      <c r="I254" s="52"/>
      <c r="J254" s="53"/>
      <c r="K254" s="53"/>
      <c r="L254" s="53"/>
      <c r="M254" s="52"/>
      <c r="N254" s="53"/>
      <c r="O254" s="53"/>
      <c r="P254" s="53"/>
      <c r="Q254" s="54"/>
      <c r="T254" s="40"/>
    </row>
    <row r="255" spans="1:20" s="3" customFormat="1" ht="29.25" customHeight="1" hidden="1">
      <c r="A255" s="541"/>
      <c r="B255" s="39" t="s">
        <v>375</v>
      </c>
      <c r="C255" s="51"/>
      <c r="D255" s="51"/>
      <c r="E255" s="52"/>
      <c r="F255" s="52"/>
      <c r="G255" s="52"/>
      <c r="H255" s="52"/>
      <c r="I255" s="52"/>
      <c r="J255" s="53"/>
      <c r="K255" s="53"/>
      <c r="L255" s="53"/>
      <c r="M255" s="52"/>
      <c r="N255" s="53"/>
      <c r="O255" s="53"/>
      <c r="P255" s="53"/>
      <c r="Q255" s="54"/>
      <c r="T255" s="40"/>
    </row>
    <row r="256" spans="1:20" s="3" customFormat="1" ht="29.25" customHeight="1" hidden="1">
      <c r="A256" s="541"/>
      <c r="B256" s="39" t="s">
        <v>231</v>
      </c>
      <c r="C256" s="51">
        <v>40</v>
      </c>
      <c r="D256" s="51" t="s">
        <v>296</v>
      </c>
      <c r="E256" s="52"/>
      <c r="F256" s="52"/>
      <c r="G256" s="52"/>
      <c r="H256" s="52"/>
      <c r="I256" s="52"/>
      <c r="J256" s="53"/>
      <c r="K256" s="53"/>
      <c r="L256" s="53"/>
      <c r="M256" s="52"/>
      <c r="N256" s="53"/>
      <c r="O256" s="53"/>
      <c r="P256" s="53"/>
      <c r="Q256" s="54"/>
      <c r="T256" s="40"/>
    </row>
    <row r="257" spans="1:20" s="3" customFormat="1" ht="29.25" customHeight="1" hidden="1">
      <c r="A257" s="541"/>
      <c r="B257" s="55" t="s">
        <v>376</v>
      </c>
      <c r="C257" s="56"/>
      <c r="D257" s="57"/>
      <c r="E257" s="52">
        <f aca="true" t="shared" si="51" ref="E257:O257">E259</f>
        <v>2462840</v>
      </c>
      <c r="F257" s="52">
        <f t="shared" si="51"/>
        <v>1405790</v>
      </c>
      <c r="G257" s="52">
        <f t="shared" si="51"/>
        <v>1057050</v>
      </c>
      <c r="H257" s="52">
        <f t="shared" si="51"/>
        <v>2462840</v>
      </c>
      <c r="I257" s="52">
        <f t="shared" si="51"/>
        <v>1405790</v>
      </c>
      <c r="J257" s="52">
        <f t="shared" si="51"/>
        <v>0</v>
      </c>
      <c r="K257" s="52">
        <f t="shared" si="51"/>
        <v>0</v>
      </c>
      <c r="L257" s="52">
        <f t="shared" si="51"/>
        <v>1405790</v>
      </c>
      <c r="M257" s="52">
        <f t="shared" si="51"/>
        <v>1057050</v>
      </c>
      <c r="N257" s="52">
        <f t="shared" si="51"/>
        <v>0</v>
      </c>
      <c r="O257" s="52">
        <f t="shared" si="51"/>
        <v>0</v>
      </c>
      <c r="P257" s="52"/>
      <c r="Q257" s="58">
        <v>1057050</v>
      </c>
      <c r="T257" s="40"/>
    </row>
    <row r="258" spans="1:20" s="3" customFormat="1" ht="29.25" customHeight="1" hidden="1">
      <c r="A258" s="541"/>
      <c r="B258" s="55"/>
      <c r="C258" s="59"/>
      <c r="D258" s="59"/>
      <c r="E258" s="60"/>
      <c r="F258" s="60"/>
      <c r="G258" s="60"/>
      <c r="H258" s="60"/>
      <c r="I258" s="60"/>
      <c r="J258" s="61"/>
      <c r="K258" s="61"/>
      <c r="L258" s="60"/>
      <c r="M258" s="60"/>
      <c r="N258" s="61"/>
      <c r="O258" s="61"/>
      <c r="P258" s="61"/>
      <c r="Q258" s="62"/>
      <c r="T258" s="40"/>
    </row>
    <row r="259" spans="1:20" s="3" customFormat="1" ht="29.25" customHeight="1" hidden="1">
      <c r="A259" s="584"/>
      <c r="B259" s="63">
        <v>2009</v>
      </c>
      <c r="C259" s="64"/>
      <c r="D259" s="64"/>
      <c r="E259" s="149">
        <v>2462840</v>
      </c>
      <c r="F259" s="149">
        <v>1405790</v>
      </c>
      <c r="G259" s="149">
        <v>1057050</v>
      </c>
      <c r="H259" s="149">
        <v>2462840</v>
      </c>
      <c r="I259" s="149">
        <v>1405790</v>
      </c>
      <c r="J259" s="150">
        <v>0</v>
      </c>
      <c r="K259" s="150">
        <v>0</v>
      </c>
      <c r="L259" s="149">
        <v>1405790</v>
      </c>
      <c r="M259" s="149">
        <v>1057050</v>
      </c>
      <c r="N259" s="150">
        <v>0</v>
      </c>
      <c r="O259" s="150">
        <v>0</v>
      </c>
      <c r="P259" s="150"/>
      <c r="Q259" s="151">
        <v>1057050</v>
      </c>
      <c r="T259" s="40"/>
    </row>
    <row r="260" spans="1:20" s="3" customFormat="1" ht="29.25" customHeight="1" hidden="1" thickBot="1">
      <c r="A260" s="469"/>
      <c r="B260" s="120" t="s">
        <v>14</v>
      </c>
      <c r="C260" s="27"/>
      <c r="D260" s="27"/>
      <c r="E260" s="25">
        <f>G260+F260</f>
        <v>2699406</v>
      </c>
      <c r="F260" s="25">
        <f>I260</f>
        <v>806300</v>
      </c>
      <c r="G260" s="25">
        <f>M260</f>
        <v>1893106</v>
      </c>
      <c r="H260" s="25">
        <f>I260+M260</f>
        <v>2699406</v>
      </c>
      <c r="I260" s="25">
        <f>J260+K260+L260</f>
        <v>806300</v>
      </c>
      <c r="J260" s="27">
        <v>0</v>
      </c>
      <c r="K260" s="27">
        <v>0</v>
      </c>
      <c r="L260" s="27">
        <v>806300</v>
      </c>
      <c r="M260" s="25">
        <f>N260+O260+P260+Q260</f>
        <v>1893106</v>
      </c>
      <c r="N260" s="27">
        <v>0</v>
      </c>
      <c r="O260" s="27">
        <v>0</v>
      </c>
      <c r="P260" s="27"/>
      <c r="Q260" s="28">
        <v>1893106</v>
      </c>
      <c r="T260" s="40"/>
    </row>
    <row r="261" spans="1:20" s="3" customFormat="1" ht="29.25" customHeight="1" hidden="1" thickBot="1" thickTop="1">
      <c r="A261" s="121"/>
      <c r="B261" s="122" t="s">
        <v>15</v>
      </c>
      <c r="C261" s="123"/>
      <c r="D261" s="123"/>
      <c r="E261" s="124">
        <f aca="true" t="shared" si="52" ref="E261:Q261">E259-E260</f>
        <v>-236566</v>
      </c>
      <c r="F261" s="124">
        <f t="shared" si="52"/>
        <v>599490</v>
      </c>
      <c r="G261" s="124">
        <f t="shared" si="52"/>
        <v>-836056</v>
      </c>
      <c r="H261" s="124">
        <f t="shared" si="52"/>
        <v>-236566</v>
      </c>
      <c r="I261" s="124">
        <f t="shared" si="52"/>
        <v>599490</v>
      </c>
      <c r="J261" s="124">
        <f t="shared" si="52"/>
        <v>0</v>
      </c>
      <c r="K261" s="124">
        <f t="shared" si="52"/>
        <v>0</v>
      </c>
      <c r="L261" s="124">
        <f t="shared" si="52"/>
        <v>599490</v>
      </c>
      <c r="M261" s="124">
        <f t="shared" si="52"/>
        <v>-836056</v>
      </c>
      <c r="N261" s="124">
        <f t="shared" si="52"/>
        <v>0</v>
      </c>
      <c r="O261" s="124">
        <f t="shared" si="52"/>
        <v>0</v>
      </c>
      <c r="P261" s="124">
        <f t="shared" si="52"/>
        <v>0</v>
      </c>
      <c r="Q261" s="124">
        <f t="shared" si="52"/>
        <v>-836056</v>
      </c>
      <c r="T261" s="40"/>
    </row>
    <row r="262" spans="1:20" s="3" customFormat="1" ht="29.25" customHeight="1" hidden="1" thickTop="1">
      <c r="A262" s="469"/>
      <c r="B262" s="120"/>
      <c r="C262" s="125"/>
      <c r="D262" s="125"/>
      <c r="E262" s="126"/>
      <c r="F262" s="126"/>
      <c r="G262" s="126"/>
      <c r="H262" s="126"/>
      <c r="I262" s="126"/>
      <c r="J262" s="127"/>
      <c r="K262" s="127"/>
      <c r="L262" s="127"/>
      <c r="M262" s="126"/>
      <c r="N262" s="127"/>
      <c r="O262" s="127"/>
      <c r="P262" s="127"/>
      <c r="Q262" s="470"/>
      <c r="T262" s="40"/>
    </row>
    <row r="263" spans="1:20" s="3" customFormat="1" ht="29.25" customHeight="1" hidden="1">
      <c r="A263" s="469"/>
      <c r="B263" s="120"/>
      <c r="C263" s="125"/>
      <c r="D263" s="125"/>
      <c r="E263" s="126"/>
      <c r="F263" s="126"/>
      <c r="G263" s="126"/>
      <c r="H263" s="126"/>
      <c r="I263" s="126"/>
      <c r="J263" s="127"/>
      <c r="K263" s="127"/>
      <c r="L263" s="127"/>
      <c r="M263" s="126"/>
      <c r="N263" s="127"/>
      <c r="O263" s="127"/>
      <c r="P263" s="127"/>
      <c r="Q263" s="470"/>
      <c r="T263" s="40"/>
    </row>
    <row r="264" spans="1:20" s="3" customFormat="1" ht="29.25" customHeight="1" hidden="1">
      <c r="A264" s="469"/>
      <c r="B264" s="120"/>
      <c r="C264" s="125"/>
      <c r="D264" s="125"/>
      <c r="E264" s="126"/>
      <c r="F264" s="126"/>
      <c r="G264" s="126"/>
      <c r="H264" s="126"/>
      <c r="I264" s="126"/>
      <c r="J264" s="127"/>
      <c r="K264" s="127"/>
      <c r="L264" s="127"/>
      <c r="M264" s="126"/>
      <c r="N264" s="127"/>
      <c r="O264" s="127"/>
      <c r="P264" s="127"/>
      <c r="Q264" s="470"/>
      <c r="T264" s="40"/>
    </row>
    <row r="265" spans="1:20" s="3" customFormat="1" ht="29.25" customHeight="1" hidden="1">
      <c r="A265" s="467"/>
      <c r="B265" s="111"/>
      <c r="C265" s="111"/>
      <c r="D265" s="111"/>
      <c r="E265" s="112"/>
      <c r="F265" s="112" t="s">
        <v>16</v>
      </c>
      <c r="G265" s="112">
        <v>8</v>
      </c>
      <c r="H265" s="112" t="s">
        <v>17</v>
      </c>
      <c r="I265" s="112"/>
      <c r="J265" s="112"/>
      <c r="K265" s="112"/>
      <c r="L265" s="127"/>
      <c r="M265" s="126"/>
      <c r="N265" s="127"/>
      <c r="O265" s="127"/>
      <c r="P265" s="127"/>
      <c r="Q265" s="470"/>
      <c r="T265" s="40"/>
    </row>
    <row r="266" spans="1:20" s="3" customFormat="1" ht="29.25" customHeight="1" hidden="1">
      <c r="A266" s="471"/>
      <c r="B266" s="472" t="s">
        <v>18</v>
      </c>
      <c r="C266" s="472"/>
      <c r="D266" s="472"/>
      <c r="E266" s="473"/>
      <c r="F266" s="474" t="e">
        <f>#REF!+#REF!+F24+F32+#REF!+#REF!+#REF!+#REF!+#REF!+#REF!+#REF!+F67+F82+#REF!+#REF!+F89+F96+F103+F110</f>
        <v>#REF!</v>
      </c>
      <c r="G266" s="585" t="e">
        <f>#REF!+#REF!+G24+G32+#REF!+#REF!+#REF!+#REF!+#REF!+#REF!+#REF!+G67+G82+#REF!+#REF!+G89+G96+G103+G110</f>
        <v>#REF!</v>
      </c>
      <c r="H266" s="585"/>
      <c r="I266" s="154"/>
      <c r="J266" s="475"/>
      <c r="K266" s="475"/>
      <c r="L266" s="127"/>
      <c r="M266" s="126"/>
      <c r="N266" s="127"/>
      <c r="O266" s="127"/>
      <c r="P266" s="127"/>
      <c r="Q266" s="470"/>
      <c r="T266" s="40"/>
    </row>
    <row r="267" spans="1:20" s="3" customFormat="1" ht="29.25" customHeight="1" hidden="1">
      <c r="A267" s="476"/>
      <c r="B267" s="477" t="s">
        <v>19</v>
      </c>
      <c r="C267" s="477"/>
      <c r="D267" s="477"/>
      <c r="E267" s="477" t="s">
        <v>20</v>
      </c>
      <c r="F267" s="478">
        <v>2791638</v>
      </c>
      <c r="G267" s="565">
        <v>12184243</v>
      </c>
      <c r="H267" s="566"/>
      <c r="I267" s="477" t="s">
        <v>322</v>
      </c>
      <c r="J267" s="479"/>
      <c r="K267" s="475"/>
      <c r="L267" s="127"/>
      <c r="M267" s="126"/>
      <c r="N267" s="127"/>
      <c r="O267" s="127"/>
      <c r="P267" s="127"/>
      <c r="Q267" s="470"/>
      <c r="T267" s="40"/>
    </row>
    <row r="268" spans="1:20" s="3" customFormat="1" ht="29.25" customHeight="1" hidden="1">
      <c r="A268" s="480"/>
      <c r="B268" s="481"/>
      <c r="C268" s="481"/>
      <c r="D268" s="481"/>
      <c r="E268" s="482"/>
      <c r="F268" s="483" t="e">
        <f>F266-F267</f>
        <v>#REF!</v>
      </c>
      <c r="G268" s="567">
        <f>G247</f>
        <v>3984448</v>
      </c>
      <c r="H268" s="567"/>
      <c r="I268" s="482"/>
      <c r="J268" s="484"/>
      <c r="K268" s="475"/>
      <c r="L268" s="127"/>
      <c r="M268" s="126"/>
      <c r="N268" s="127"/>
      <c r="O268" s="127"/>
      <c r="P268" s="127"/>
      <c r="Q268" s="470"/>
      <c r="T268" s="40"/>
    </row>
    <row r="269" spans="1:20" s="3" customFormat="1" ht="29.25" customHeight="1" hidden="1">
      <c r="A269" s="480"/>
      <c r="B269" s="481"/>
      <c r="C269" s="481"/>
      <c r="D269" s="481"/>
      <c r="E269" s="481"/>
      <c r="F269" s="483"/>
      <c r="G269" s="575">
        <f>G267-G268</f>
        <v>8199795</v>
      </c>
      <c r="H269" s="576"/>
      <c r="I269" s="485" t="s">
        <v>21</v>
      </c>
      <c r="J269" s="574" t="e">
        <f>G244+G239+G232+G225+G104+G97+#REF!</f>
        <v>#REF!</v>
      </c>
      <c r="K269" s="574"/>
      <c r="L269" s="127"/>
      <c r="M269" s="126"/>
      <c r="N269" s="127"/>
      <c r="O269" s="127"/>
      <c r="P269" s="127"/>
      <c r="Q269" s="470"/>
      <c r="T269" s="40"/>
    </row>
    <row r="270" spans="1:20" s="3" customFormat="1" ht="29.25" customHeight="1" hidden="1">
      <c r="A270" s="471"/>
      <c r="B270" s="475"/>
      <c r="C270" s="475"/>
      <c r="D270" s="475"/>
      <c r="E270" s="475"/>
      <c r="F270" s="474">
        <f>SUM(F273:F274)</f>
        <v>346024</v>
      </c>
      <c r="G270" s="570" t="e">
        <f>G266-G267</f>
        <v>#REF!</v>
      </c>
      <c r="H270" s="570"/>
      <c r="I270" s="486" t="e">
        <f>I268-I269</f>
        <v>#VALUE!</v>
      </c>
      <c r="J270" s="475"/>
      <c r="K270" s="475"/>
      <c r="L270" s="127"/>
      <c r="M270" s="126"/>
      <c r="N270" s="127"/>
      <c r="O270" s="127"/>
      <c r="P270" s="127"/>
      <c r="Q270" s="470"/>
      <c r="T270" s="40"/>
    </row>
    <row r="271" spans="1:20" s="3" customFormat="1" ht="29.25" customHeight="1" hidden="1">
      <c r="A271" s="471"/>
      <c r="B271" s="475"/>
      <c r="C271" s="475"/>
      <c r="D271" s="475"/>
      <c r="E271" s="487" t="e">
        <f>F270-F268</f>
        <v>#REF!</v>
      </c>
      <c r="F271" s="474"/>
      <c r="G271" s="559"/>
      <c r="H271" s="559"/>
      <c r="I271" s="488"/>
      <c r="J271" s="475"/>
      <c r="K271" s="475"/>
      <c r="L271" s="127"/>
      <c r="M271" s="126"/>
      <c r="N271" s="127"/>
      <c r="O271" s="127"/>
      <c r="P271" s="127"/>
      <c r="Q271" s="470"/>
      <c r="T271" s="40"/>
    </row>
    <row r="272" spans="1:20" s="3" customFormat="1" ht="29.25" customHeight="1" hidden="1">
      <c r="A272" s="471"/>
      <c r="B272" s="475"/>
      <c r="C272" s="475"/>
      <c r="D272" s="475"/>
      <c r="E272" s="475"/>
      <c r="F272" s="474"/>
      <c r="G272" s="559"/>
      <c r="H272" s="559"/>
      <c r="I272" s="488"/>
      <c r="J272" s="475"/>
      <c r="K272" s="475"/>
      <c r="L272" s="127"/>
      <c r="M272" s="126"/>
      <c r="N272" s="127"/>
      <c r="O272" s="127"/>
      <c r="P272" s="127"/>
      <c r="Q272" s="470"/>
      <c r="T272" s="40"/>
    </row>
    <row r="273" spans="1:20" s="3" customFormat="1" ht="29.25" customHeight="1" hidden="1">
      <c r="A273" s="471"/>
      <c r="B273" s="475"/>
      <c r="C273" s="475"/>
      <c r="D273" s="475"/>
      <c r="E273" s="475"/>
      <c r="F273" s="489">
        <f>F32</f>
        <v>315929</v>
      </c>
      <c r="G273" s="475" t="s">
        <v>22</v>
      </c>
      <c r="H273" s="475"/>
      <c r="I273" s="475"/>
      <c r="J273" s="475"/>
      <c r="K273" s="475"/>
      <c r="L273" s="127"/>
      <c r="M273" s="126"/>
      <c r="N273" s="127"/>
      <c r="O273" s="127"/>
      <c r="P273" s="127"/>
      <c r="Q273" s="470"/>
      <c r="T273" s="40"/>
    </row>
    <row r="274" spans="1:20" s="3" customFormat="1" ht="29.25" customHeight="1" hidden="1">
      <c r="A274" s="471"/>
      <c r="B274" s="475"/>
      <c r="C274" s="475"/>
      <c r="D274" s="472"/>
      <c r="E274" s="472"/>
      <c r="F274" s="489">
        <f>F67</f>
        <v>30095</v>
      </c>
      <c r="G274" s="490" t="s">
        <v>221</v>
      </c>
      <c r="H274" s="472"/>
      <c r="I274" s="472"/>
      <c r="J274" s="472"/>
      <c r="K274" s="475"/>
      <c r="L274" s="127"/>
      <c r="M274" s="126"/>
      <c r="N274" s="127"/>
      <c r="O274" s="127"/>
      <c r="P274" s="127"/>
      <c r="Q274" s="470"/>
      <c r="T274" s="40"/>
    </row>
    <row r="275" spans="1:20" s="3" customFormat="1" ht="29.25" customHeight="1" hidden="1">
      <c r="A275" s="471"/>
      <c r="B275" s="475"/>
      <c r="C275" s="475"/>
      <c r="D275" s="472"/>
      <c r="E275" s="472"/>
      <c r="F275" s="489"/>
      <c r="G275" s="490"/>
      <c r="H275" s="472"/>
      <c r="I275" s="472"/>
      <c r="J275" s="472"/>
      <c r="K275" s="475"/>
      <c r="L275" s="127"/>
      <c r="M275" s="126"/>
      <c r="N275" s="127"/>
      <c r="O275" s="127"/>
      <c r="P275" s="127"/>
      <c r="Q275" s="470"/>
      <c r="T275" s="40"/>
    </row>
    <row r="276" spans="1:20" s="3" customFormat="1" ht="29.25" customHeight="1" hidden="1">
      <c r="A276" s="469"/>
      <c r="B276" s="120"/>
      <c r="C276" s="125"/>
      <c r="D276" s="125"/>
      <c r="E276" s="126"/>
      <c r="F276" s="126"/>
      <c r="G276" s="126"/>
      <c r="H276" s="126"/>
      <c r="I276" s="126"/>
      <c r="J276" s="127"/>
      <c r="K276" s="127"/>
      <c r="L276" s="127"/>
      <c r="M276" s="126"/>
      <c r="N276" s="127"/>
      <c r="O276" s="127"/>
      <c r="P276" s="127"/>
      <c r="Q276" s="470"/>
      <c r="T276" s="40"/>
    </row>
    <row r="277" spans="1:20" s="3" customFormat="1" ht="29.25" customHeight="1" hidden="1">
      <c r="A277" s="469"/>
      <c r="B277" s="120"/>
      <c r="C277" s="125"/>
      <c r="D277" s="125"/>
      <c r="E277" s="126"/>
      <c r="F277" s="126"/>
      <c r="G277" s="126"/>
      <c r="H277" s="126"/>
      <c r="I277" s="126"/>
      <c r="J277" s="127"/>
      <c r="K277" s="127"/>
      <c r="L277" s="127"/>
      <c r="M277" s="126"/>
      <c r="N277" s="127"/>
      <c r="O277" s="127"/>
      <c r="P277" s="127"/>
      <c r="Q277" s="470"/>
      <c r="T277" s="40"/>
    </row>
    <row r="278" spans="1:20" s="3" customFormat="1" ht="29.25" customHeight="1" hidden="1">
      <c r="A278" s="469"/>
      <c r="B278" s="120"/>
      <c r="C278" s="125"/>
      <c r="D278" s="125"/>
      <c r="E278" s="126"/>
      <c r="F278" s="126"/>
      <c r="G278" s="126"/>
      <c r="H278" s="126"/>
      <c r="I278" s="126"/>
      <c r="J278" s="127"/>
      <c r="K278" s="127"/>
      <c r="L278" s="127"/>
      <c r="M278" s="126"/>
      <c r="N278" s="127"/>
      <c r="O278" s="127"/>
      <c r="P278" s="127"/>
      <c r="Q278" s="470"/>
      <c r="T278" s="40"/>
    </row>
    <row r="279" spans="1:20" s="3" customFormat="1" ht="29.25" customHeight="1" hidden="1">
      <c r="A279" s="469"/>
      <c r="B279" s="120"/>
      <c r="C279" s="125"/>
      <c r="D279" s="125"/>
      <c r="E279" s="126"/>
      <c r="F279" s="126"/>
      <c r="G279" s="126"/>
      <c r="H279" s="126"/>
      <c r="I279" s="126"/>
      <c r="J279" s="127"/>
      <c r="K279" s="127"/>
      <c r="L279" s="127"/>
      <c r="M279" s="126"/>
      <c r="N279" s="127"/>
      <c r="O279" s="127"/>
      <c r="P279" s="127"/>
      <c r="Q279" s="470"/>
      <c r="T279" s="40"/>
    </row>
    <row r="280" spans="1:20" s="3" customFormat="1" ht="29.25" customHeight="1" hidden="1">
      <c r="A280" s="469"/>
      <c r="B280" s="120"/>
      <c r="C280" s="125"/>
      <c r="D280" s="125"/>
      <c r="E280" s="126"/>
      <c r="F280" s="126"/>
      <c r="G280" s="126"/>
      <c r="H280" s="126"/>
      <c r="I280" s="126"/>
      <c r="J280" s="127"/>
      <c r="K280" s="127"/>
      <c r="L280" s="127"/>
      <c r="M280" s="126"/>
      <c r="N280" s="127"/>
      <c r="O280" s="127"/>
      <c r="P280" s="127"/>
      <c r="Q280" s="470"/>
      <c r="T280" s="40"/>
    </row>
    <row r="281" spans="1:20" s="3" customFormat="1" ht="29.25" customHeight="1" hidden="1">
      <c r="A281" s="469"/>
      <c r="B281" s="120"/>
      <c r="C281" s="125"/>
      <c r="D281" s="125"/>
      <c r="E281" s="126"/>
      <c r="F281" s="126"/>
      <c r="G281" s="126"/>
      <c r="H281" s="126"/>
      <c r="I281" s="126"/>
      <c r="J281" s="127"/>
      <c r="K281" s="127"/>
      <c r="L281" s="127"/>
      <c r="M281" s="126"/>
      <c r="N281" s="127"/>
      <c r="O281" s="127"/>
      <c r="P281" s="127"/>
      <c r="Q281" s="470"/>
      <c r="T281" s="40"/>
    </row>
    <row r="282" spans="1:20" s="3" customFormat="1" ht="29.25" customHeight="1" hidden="1">
      <c r="A282" s="469"/>
      <c r="B282" s="120"/>
      <c r="C282" s="125"/>
      <c r="D282" s="125"/>
      <c r="E282" s="126"/>
      <c r="F282" s="126"/>
      <c r="G282" s="126"/>
      <c r="H282" s="126"/>
      <c r="I282" s="126"/>
      <c r="J282" s="127"/>
      <c r="K282" s="127"/>
      <c r="L282" s="127"/>
      <c r="M282" s="126"/>
      <c r="N282" s="127"/>
      <c r="O282" s="127"/>
      <c r="P282" s="127"/>
      <c r="Q282" s="470"/>
      <c r="T282" s="40"/>
    </row>
    <row r="283" spans="1:20" s="3" customFormat="1" ht="29.25" customHeight="1" hidden="1">
      <c r="A283" s="469"/>
      <c r="B283" s="120"/>
      <c r="C283" s="125"/>
      <c r="D283" s="125"/>
      <c r="E283" s="126"/>
      <c r="F283" s="126"/>
      <c r="G283" s="126"/>
      <c r="H283" s="126"/>
      <c r="I283" s="126"/>
      <c r="J283" s="127"/>
      <c r="K283" s="127"/>
      <c r="L283" s="127"/>
      <c r="M283" s="126"/>
      <c r="N283" s="127"/>
      <c r="O283" s="127"/>
      <c r="P283" s="127"/>
      <c r="Q283" s="470"/>
      <c r="T283" s="40"/>
    </row>
    <row r="284" spans="1:20" s="3" customFormat="1" ht="29.25" customHeight="1" hidden="1">
      <c r="A284" s="469"/>
      <c r="B284" s="120"/>
      <c r="C284" s="125"/>
      <c r="D284" s="125"/>
      <c r="E284" s="126"/>
      <c r="F284" s="126"/>
      <c r="G284" s="126"/>
      <c r="H284" s="126"/>
      <c r="I284" s="126"/>
      <c r="J284" s="127"/>
      <c r="K284" s="127"/>
      <c r="L284" s="127"/>
      <c r="M284" s="126"/>
      <c r="N284" s="127"/>
      <c r="O284" s="127"/>
      <c r="P284" s="127"/>
      <c r="Q284" s="470"/>
      <c r="T284" s="40"/>
    </row>
    <row r="285" spans="1:22" s="3" customFormat="1" ht="29.25" customHeight="1" thickBot="1" thickTop="1">
      <c r="A285" s="601" t="s">
        <v>359</v>
      </c>
      <c r="B285" s="602"/>
      <c r="C285" s="563"/>
      <c r="D285" s="564"/>
      <c r="E285" s="124">
        <f>Q285+L285</f>
        <v>7427772</v>
      </c>
      <c r="F285" s="124">
        <f>F180+F174+F167+F160+F153+F147+F140+F133+F125+F118+F111+F104+F97+F90+F83+F68+F59+F52+F45+F38+F32+F25+F187+F194+F201+F210+F16</f>
        <v>1182089</v>
      </c>
      <c r="G285" s="124">
        <f>G180+G174+G167+G160+G153+G147+G140+G133+G125+G118+G111+G104+G97+G90+G83+G68+G59+G52+G45+G38+G32+G25+G187+G194+G201+G210+G16+G74</f>
        <v>6236383</v>
      </c>
      <c r="H285" s="124">
        <f>H180+H174+H167+H160+H153+H147+H140+H133+H125+H118+H111+H104+H97+H90+H83+H68+H59+H52+H45+H38+H32+H25+H187+H194+H201+H210+H16+H74</f>
        <v>7427772</v>
      </c>
      <c r="I285" s="124">
        <f>I180+I174+I167+I160+I153+I147+I140+I133+I125+I118+I111+I104+I97+I90+I83+I68+I59+I52+I45+I38+I32+I25+I187+I194+I201+I210+I16+I74</f>
        <v>1191389</v>
      </c>
      <c r="J285" s="124">
        <f>J180+J174+J167+J160+J153+J147+J140+J133+J125+J118+J111+J104+J97+J90+J83+J68+J59+J52+J45+J38+J32+J25+J187+J194+J201+J210</f>
        <v>0</v>
      </c>
      <c r="K285" s="124">
        <f>K180+K174+K167+K160+K153+K147+K140+K133+K125+K118+K111+K104+K97+K90+K83+K68+K59+K52+K45+K38+K32+K25+K187+K194+K201+K210</f>
        <v>0</v>
      </c>
      <c r="L285" s="124">
        <f>L180+L174+L167+L160+L153+L147+L140+L133+L125+L118+L111+L104+L97+L90+L83+L68+L59+L52+L45+L38+L32+L25+L187+L194+L201+L210+L16+L74</f>
        <v>1191389</v>
      </c>
      <c r="M285" s="124">
        <f>M180+M174+M167+M160+M153+M147+M140+M133+M125+M118+M111+M104+M97+M90+M83+M68+M59+M52+M45+M38+M32+M25+M187+M194+M201+M210+M16+M74</f>
        <v>6236383</v>
      </c>
      <c r="N285" s="124">
        <f>N180+N174+N167+N160+N153+N147+N140+N133+N125+N118+N111+N104+N97+N90+N83+N68+N59+N52+N45+N38+N32+N25+N187+N194+N201+N210</f>
        <v>0</v>
      </c>
      <c r="O285" s="124">
        <f>O180+O174+O167+O160+O153+O147+O140+O133+O125+O118+O111+O104+O97+O90+O83+O68+O59+O52+O45+O38+O32+O25+O187+O194+O201+O210</f>
        <v>0</v>
      </c>
      <c r="P285" s="124">
        <f>P180+P174+P167+P160+P153+P147+P140+P133+P125+P118+P111+P104+P97+P90+P83+P68+P59+P52+P45+P38+P32+P25+P187+P194+P201+P210</f>
        <v>0</v>
      </c>
      <c r="Q285" s="124">
        <f>Q180+Q174+Q167+Q160+Q153+Q147+Q140+Q133+Q125+Q118+Q111+Q104+Q97+Q90+Q83+Q68+Q59+Q52+Q45+Q38+Q32+Q25+Q187+Q194+Q201+Q210+Q16+Q74</f>
        <v>6236383</v>
      </c>
      <c r="R285" s="458" t="e">
        <f>R153+R140+R133+R125+R118+R111+R104+R97+R90+R83+R68+#REF!+#REF!+R38+R32+R25+#REF!</f>
        <v>#REF!</v>
      </c>
      <c r="S285" s="124" t="e">
        <f>S153+S140+S133+S125+S118+S111+S104+S97+S90+S83+S68+#REF!+#REF!+S38+S32+S25+#REF!</f>
        <v>#REF!</v>
      </c>
      <c r="T285" s="40"/>
      <c r="V285" s="40"/>
    </row>
    <row r="286" spans="1:24" s="3" customFormat="1" ht="29.25" customHeight="1" thickBot="1" thickTop="1">
      <c r="A286" s="601" t="s">
        <v>340</v>
      </c>
      <c r="B286" s="602"/>
      <c r="C286" s="563"/>
      <c r="D286" s="564"/>
      <c r="E286" s="220">
        <f>F286+G286</f>
        <v>7388022</v>
      </c>
      <c r="F286" s="220">
        <f>I286</f>
        <v>1151639</v>
      </c>
      <c r="G286" s="220">
        <f>Q286</f>
        <v>6236383</v>
      </c>
      <c r="H286" s="220">
        <f>I286+M286</f>
        <v>7388022</v>
      </c>
      <c r="I286" s="220">
        <f>I180+I174+I167+I160+I153+I147+I140+I133+I125+I118+I111+I104+I97+I90+I83+I52+I45+I38+I32+I25+I59+I187+I16</f>
        <v>1151639</v>
      </c>
      <c r="J286" s="220">
        <f>J180+J174+J167+J160+J153+J147+J140+J133+J125+J118+J111+J104+J97+J90+J83+J68+J59+J52+J45+J38+J32+J25</f>
        <v>0</v>
      </c>
      <c r="K286" s="220">
        <f>K180+K174+K167+K160+K153+K147+K140+K133+K125+K118+K111+K104+K97+K90+K83+K68+K59+K52+K45+K38+K32+K25</f>
        <v>0</v>
      </c>
      <c r="L286" s="220">
        <f>L180+L174+L167+L160+L153+L147+L140+L133+L125+L118+L111+L104+L97+L90+L83+L52+L45+L38+L32+L25+L59+L187+L194+L201+L210+L16</f>
        <v>1151639</v>
      </c>
      <c r="M286" s="220">
        <f>M180+M174+M167+M160+M153+M147+M140+M133+M125+M118+M111+M104+M97+M90+M83+M68+M52+M45+M38+M32+M25+M59+M187+M194+M201+M210+M16+M74</f>
        <v>6236383</v>
      </c>
      <c r="N286" s="220">
        <f>N180+N174+N167+N160+N153+N147+N140+N133+N125+N118+N111+N104+N97+N90+N83+N68+N59+N52+N45+N38+N32+N25</f>
        <v>0</v>
      </c>
      <c r="O286" s="220">
        <f>O180+O174+O167+O160+O153+O147+O140+O133+O125+O118+O111+O104+O97+O90+O83+O68+O59+O52+O45+O38+O32+O25</f>
        <v>0</v>
      </c>
      <c r="P286" s="220">
        <f>P180+P174+P167+P160+P153+P147+P140+P133+P125+P118+P111+P104+P97+P90+P83+P68+P59+P52+P45+P38+P32+P25</f>
        <v>0</v>
      </c>
      <c r="Q286" s="220">
        <f>Q180+Q174+Q167+Q160+Q153+Q147+Q140+Q133+Q125+Q118+Q111+Q104+Q97+Q90+Q83+Q68+Q52+Q45+Q38+Q32+Q25+Q59+Q187+Q194+Q201+Q210+Q16+Q74</f>
        <v>6236383</v>
      </c>
      <c r="R286" s="459" t="e">
        <f>R153+R147+R140+R133+R125+R118+R111+R104+R97+R90+R83+#REF!+#REF!+R38+R32+R25+#REF!</f>
        <v>#REF!</v>
      </c>
      <c r="S286" s="220" t="e">
        <f>S153+S147+S140+S133+S125+S118+S111+S104+S97+S90+S83+#REF!+#REF!+S38+S32+S25+#REF!</f>
        <v>#REF!</v>
      </c>
      <c r="T286" s="40"/>
      <c r="U286" s="161"/>
      <c r="V286" s="161"/>
      <c r="W286" s="161"/>
      <c r="X286" s="161"/>
    </row>
    <row r="287" spans="1:24" s="3" customFormat="1" ht="29.25" customHeight="1" thickTop="1">
      <c r="A287" s="516"/>
      <c r="B287" s="516"/>
      <c r="C287" s="517"/>
      <c r="D287" s="517"/>
      <c r="E287" s="518"/>
      <c r="F287" s="518"/>
      <c r="G287" s="518"/>
      <c r="H287" s="518"/>
      <c r="I287" s="518"/>
      <c r="J287" s="518"/>
      <c r="K287" s="518"/>
      <c r="L287" s="518"/>
      <c r="M287" s="518"/>
      <c r="N287" s="518"/>
      <c r="O287" s="518"/>
      <c r="P287" s="518"/>
      <c r="Q287" s="518"/>
      <c r="R287" s="518"/>
      <c r="S287" s="518"/>
      <c r="T287" s="40"/>
      <c r="U287" s="520"/>
      <c r="V287" s="519"/>
      <c r="W287" s="161"/>
      <c r="X287" s="161"/>
    </row>
    <row r="288" spans="1:24" s="3" customFormat="1" ht="29.25" customHeight="1">
      <c r="A288" s="516"/>
      <c r="B288" s="516"/>
      <c r="C288" s="517"/>
      <c r="D288" s="517"/>
      <c r="E288" s="518"/>
      <c r="F288" s="518"/>
      <c r="G288" s="518"/>
      <c r="H288" s="518"/>
      <c r="I288" s="518"/>
      <c r="J288" s="518"/>
      <c r="K288" s="518"/>
      <c r="L288" s="518"/>
      <c r="M288" s="518"/>
      <c r="N288" s="518"/>
      <c r="O288" s="518"/>
      <c r="P288" s="518"/>
      <c r="Q288" s="518"/>
      <c r="R288" s="518"/>
      <c r="S288" s="518"/>
      <c r="T288" s="40"/>
      <c r="U288" s="161"/>
      <c r="V288" s="161"/>
      <c r="W288" s="161"/>
      <c r="X288" s="161"/>
    </row>
    <row r="289" spans="1:24" s="3" customFormat="1" ht="29.25" customHeight="1">
      <c r="A289" s="119"/>
      <c r="B289" s="120"/>
      <c r="C289" s="125"/>
      <c r="D289" s="125"/>
      <c r="E289" s="126"/>
      <c r="F289" s="126"/>
      <c r="G289" s="126"/>
      <c r="H289" s="126"/>
      <c r="I289" s="126"/>
      <c r="J289" s="127"/>
      <c r="K289" s="127"/>
      <c r="L289" s="127"/>
      <c r="M289" s="126"/>
      <c r="N289" s="127">
        <f>M286-Q286</f>
        <v>0</v>
      </c>
      <c r="O289" s="127"/>
      <c r="P289" s="127"/>
      <c r="Q289" s="127"/>
      <c r="T289" s="40"/>
      <c r="U289" s="161"/>
      <c r="V289" s="161"/>
      <c r="W289" s="161"/>
      <c r="X289" s="161"/>
    </row>
    <row r="290" spans="1:20" s="3" customFormat="1" ht="29.25" customHeight="1">
      <c r="A290" s="119"/>
      <c r="B290" s="120"/>
      <c r="C290" s="125"/>
      <c r="D290" s="125"/>
      <c r="E290" s="126"/>
      <c r="F290" s="126"/>
      <c r="G290" s="126"/>
      <c r="H290" s="126"/>
      <c r="I290" s="126"/>
      <c r="J290" s="127"/>
      <c r="K290" s="127"/>
      <c r="L290" s="127"/>
      <c r="M290" s="126"/>
      <c r="N290" s="127"/>
      <c r="O290" s="127"/>
      <c r="P290" s="127"/>
      <c r="Q290" s="127"/>
      <c r="T290" s="40"/>
    </row>
    <row r="291" spans="1:20" s="3" customFormat="1" ht="29.25" customHeight="1">
      <c r="A291" s="119"/>
      <c r="B291" s="120"/>
      <c r="C291" s="125"/>
      <c r="D291" s="125"/>
      <c r="E291" s="126"/>
      <c r="F291" s="126"/>
      <c r="G291" s="126"/>
      <c r="H291" s="126"/>
      <c r="I291" s="126"/>
      <c r="J291" s="127"/>
      <c r="K291" s="127"/>
      <c r="L291" s="127"/>
      <c r="M291" s="126"/>
      <c r="N291" s="127"/>
      <c r="O291" s="127"/>
      <c r="P291" s="127"/>
      <c r="Q291" s="127"/>
      <c r="T291" s="40"/>
    </row>
    <row r="292" spans="1:20" s="3" customFormat="1" ht="29.25" customHeight="1">
      <c r="A292" s="119"/>
      <c r="B292" s="120"/>
      <c r="C292" s="125"/>
      <c r="D292" s="125"/>
      <c r="E292" s="126"/>
      <c r="F292" s="126"/>
      <c r="G292" s="126"/>
      <c r="H292" s="126"/>
      <c r="I292" s="126"/>
      <c r="J292" s="127"/>
      <c r="K292" s="127"/>
      <c r="L292" s="127"/>
      <c r="M292" s="126"/>
      <c r="N292" s="127"/>
      <c r="O292" s="127"/>
      <c r="P292" s="127"/>
      <c r="Q292" s="127"/>
      <c r="T292" s="40"/>
    </row>
    <row r="293" spans="1:20" s="3" customFormat="1" ht="29.25" customHeight="1">
      <c r="A293" s="119"/>
      <c r="B293" s="120"/>
      <c r="C293" s="125"/>
      <c r="D293" s="125"/>
      <c r="E293" s="126"/>
      <c r="F293" s="126"/>
      <c r="G293" s="126"/>
      <c r="H293" s="126"/>
      <c r="I293" s="126"/>
      <c r="J293" s="127"/>
      <c r="K293" s="127"/>
      <c r="L293" s="127"/>
      <c r="M293" s="126"/>
      <c r="N293" s="127"/>
      <c r="O293" s="127"/>
      <c r="P293" s="127"/>
      <c r="Q293" s="127"/>
      <c r="T293" s="40"/>
    </row>
    <row r="294" spans="1:20" s="3" customFormat="1" ht="29.25" customHeight="1">
      <c r="A294" s="119"/>
      <c r="B294" s="120"/>
      <c r="C294" s="125"/>
      <c r="D294" s="125"/>
      <c r="E294" s="126"/>
      <c r="F294" s="126"/>
      <c r="G294" s="126"/>
      <c r="H294" s="126"/>
      <c r="I294" s="126"/>
      <c r="J294" s="127"/>
      <c r="K294" s="127"/>
      <c r="L294" s="127"/>
      <c r="M294" s="126"/>
      <c r="N294" s="127"/>
      <c r="O294" s="127"/>
      <c r="P294" s="127"/>
      <c r="Q294" s="127"/>
      <c r="T294" s="40"/>
    </row>
    <row r="295" spans="1:20" s="3" customFormat="1" ht="29.25" customHeight="1">
      <c r="A295" s="119"/>
      <c r="B295" s="120"/>
      <c r="C295" s="125"/>
      <c r="D295" s="125"/>
      <c r="E295" s="126"/>
      <c r="F295" s="126"/>
      <c r="G295" s="126"/>
      <c r="H295" s="126"/>
      <c r="I295" s="126"/>
      <c r="J295" s="127"/>
      <c r="K295" s="127"/>
      <c r="L295" s="127"/>
      <c r="M295" s="126"/>
      <c r="N295" s="127"/>
      <c r="O295" s="127"/>
      <c r="P295" s="127"/>
      <c r="Q295" s="127"/>
      <c r="T295" s="40"/>
    </row>
    <row r="296" spans="1:20" s="3" customFormat="1" ht="29.25" customHeight="1">
      <c r="A296" s="119"/>
      <c r="B296" s="120"/>
      <c r="C296" s="125"/>
      <c r="D296" s="125"/>
      <c r="E296" s="126"/>
      <c r="F296" s="126"/>
      <c r="G296" s="126"/>
      <c r="H296" s="126"/>
      <c r="I296" s="126"/>
      <c r="J296" s="127"/>
      <c r="K296" s="127"/>
      <c r="L296" s="127"/>
      <c r="M296" s="126"/>
      <c r="N296" s="127"/>
      <c r="O296" s="127"/>
      <c r="P296" s="127"/>
      <c r="Q296" s="127"/>
      <c r="T296" s="40"/>
    </row>
    <row r="297" spans="1:20" s="3" customFormat="1" ht="29.25" customHeight="1">
      <c r="A297" s="119"/>
      <c r="B297" s="120"/>
      <c r="C297" s="125"/>
      <c r="D297" s="125"/>
      <c r="E297" s="126"/>
      <c r="F297" s="126"/>
      <c r="G297" s="126"/>
      <c r="H297" s="126"/>
      <c r="I297" s="126"/>
      <c r="J297" s="127"/>
      <c r="K297" s="127"/>
      <c r="L297" s="127"/>
      <c r="M297" s="126"/>
      <c r="N297" s="127"/>
      <c r="O297" s="127"/>
      <c r="P297" s="127"/>
      <c r="Q297" s="127"/>
      <c r="T297" s="40"/>
    </row>
    <row r="298" spans="1:20" s="3" customFormat="1" ht="29.25" customHeight="1">
      <c r="A298" s="119"/>
      <c r="B298" s="120"/>
      <c r="C298" s="125"/>
      <c r="D298" s="125"/>
      <c r="E298" s="126"/>
      <c r="F298" s="126"/>
      <c r="G298" s="126"/>
      <c r="H298" s="126"/>
      <c r="I298" s="126"/>
      <c r="J298" s="127"/>
      <c r="K298" s="127"/>
      <c r="L298" s="127"/>
      <c r="M298" s="126"/>
      <c r="N298" s="127"/>
      <c r="O298" s="127"/>
      <c r="P298" s="127"/>
      <c r="Q298" s="127"/>
      <c r="T298" s="40"/>
    </row>
    <row r="299" spans="1:20" s="3" customFormat="1" ht="29.25" customHeight="1">
      <c r="A299" s="119"/>
      <c r="B299" s="120"/>
      <c r="C299" s="125"/>
      <c r="D299" s="125"/>
      <c r="E299" s="126"/>
      <c r="F299" s="126"/>
      <c r="G299" s="126"/>
      <c r="H299" s="126"/>
      <c r="I299" s="126"/>
      <c r="J299" s="127"/>
      <c r="K299" s="127"/>
      <c r="L299" s="127"/>
      <c r="M299" s="126"/>
      <c r="N299" s="127"/>
      <c r="O299" s="127"/>
      <c r="P299" s="127"/>
      <c r="Q299" s="127"/>
      <c r="T299" s="40"/>
    </row>
    <row r="300" spans="1:20" s="3" customFormat="1" ht="29.25" customHeight="1">
      <c r="A300" s="119"/>
      <c r="B300" s="120"/>
      <c r="C300" s="125"/>
      <c r="D300" s="125"/>
      <c r="E300" s="126"/>
      <c r="F300" s="126"/>
      <c r="G300" s="126"/>
      <c r="H300" s="126"/>
      <c r="I300" s="126"/>
      <c r="J300" s="127"/>
      <c r="K300" s="127"/>
      <c r="L300" s="127"/>
      <c r="M300" s="126"/>
      <c r="N300" s="127"/>
      <c r="O300" s="127"/>
      <c r="P300" s="127"/>
      <c r="Q300" s="127"/>
      <c r="T300" s="40"/>
    </row>
    <row r="301" spans="1:20" s="3" customFormat="1" ht="29.25" customHeight="1">
      <c r="A301" s="119"/>
      <c r="B301" s="120"/>
      <c r="C301" s="125"/>
      <c r="D301" s="125"/>
      <c r="E301" s="126"/>
      <c r="F301" s="126"/>
      <c r="G301" s="126"/>
      <c r="H301" s="126"/>
      <c r="I301" s="126"/>
      <c r="J301" s="127"/>
      <c r="K301" s="127"/>
      <c r="L301" s="127"/>
      <c r="M301" s="126"/>
      <c r="N301" s="127"/>
      <c r="O301" s="127"/>
      <c r="P301" s="127"/>
      <c r="Q301" s="127"/>
      <c r="T301" s="40"/>
    </row>
    <row r="302" spans="1:20" s="3" customFormat="1" ht="29.25" customHeight="1">
      <c r="A302" s="119"/>
      <c r="B302" s="120"/>
      <c r="C302" s="125"/>
      <c r="D302" s="125"/>
      <c r="E302" s="126"/>
      <c r="F302" s="126"/>
      <c r="G302" s="126"/>
      <c r="H302" s="126"/>
      <c r="I302" s="126"/>
      <c r="J302" s="127"/>
      <c r="K302" s="127"/>
      <c r="L302" s="127"/>
      <c r="M302" s="126"/>
      <c r="N302" s="127"/>
      <c r="O302" s="127"/>
      <c r="P302" s="127"/>
      <c r="Q302" s="127"/>
      <c r="T302" s="40"/>
    </row>
    <row r="303" spans="1:20" s="3" customFormat="1" ht="29.25" customHeight="1">
      <c r="A303" s="119"/>
      <c r="B303" s="120"/>
      <c r="C303" s="125"/>
      <c r="D303" s="125"/>
      <c r="E303" s="126"/>
      <c r="F303" s="126"/>
      <c r="G303" s="126"/>
      <c r="H303" s="126"/>
      <c r="I303" s="126"/>
      <c r="J303" s="127"/>
      <c r="K303" s="127"/>
      <c r="L303" s="127"/>
      <c r="M303" s="126"/>
      <c r="N303" s="127"/>
      <c r="O303" s="127"/>
      <c r="P303" s="127"/>
      <c r="Q303" s="127"/>
      <c r="T303" s="40"/>
    </row>
    <row r="304" spans="1:20" s="3" customFormat="1" ht="29.25" customHeight="1">
      <c r="A304" s="119"/>
      <c r="B304" s="120"/>
      <c r="C304" s="125"/>
      <c r="D304" s="125"/>
      <c r="E304" s="126"/>
      <c r="F304" s="126"/>
      <c r="G304" s="126"/>
      <c r="H304" s="126"/>
      <c r="I304" s="126"/>
      <c r="J304" s="127"/>
      <c r="K304" s="127"/>
      <c r="L304" s="127"/>
      <c r="M304" s="126"/>
      <c r="N304" s="127"/>
      <c r="O304" s="127"/>
      <c r="P304" s="127"/>
      <c r="Q304" s="127"/>
      <c r="T304" s="40"/>
    </row>
    <row r="305" spans="1:20" s="3" customFormat="1" ht="29.25" customHeight="1">
      <c r="A305" s="119"/>
      <c r="B305" s="120"/>
      <c r="C305" s="125"/>
      <c r="D305" s="125"/>
      <c r="E305" s="126"/>
      <c r="F305" s="126"/>
      <c r="G305" s="126"/>
      <c r="H305" s="126"/>
      <c r="I305" s="126"/>
      <c r="J305" s="127"/>
      <c r="K305" s="127"/>
      <c r="L305" s="127"/>
      <c r="M305" s="126"/>
      <c r="N305" s="127"/>
      <c r="O305" s="127"/>
      <c r="P305" s="127"/>
      <c r="Q305" s="127"/>
      <c r="T305" s="40"/>
    </row>
    <row r="306" spans="1:20" s="3" customFormat="1" ht="29.25" customHeight="1">
      <c r="A306" s="119"/>
      <c r="B306" s="120"/>
      <c r="C306" s="125"/>
      <c r="D306" s="125"/>
      <c r="E306" s="126"/>
      <c r="F306" s="126"/>
      <c r="G306" s="126"/>
      <c r="H306" s="126"/>
      <c r="I306" s="126"/>
      <c r="J306" s="127"/>
      <c r="K306" s="127"/>
      <c r="L306" s="127"/>
      <c r="M306" s="126"/>
      <c r="N306" s="127"/>
      <c r="O306" s="127"/>
      <c r="P306" s="127"/>
      <c r="Q306" s="127"/>
      <c r="T306" s="40"/>
    </row>
    <row r="307" spans="1:20" s="3" customFormat="1" ht="29.25" customHeight="1">
      <c r="A307" s="119"/>
      <c r="B307" s="120"/>
      <c r="C307" s="125"/>
      <c r="D307" s="125"/>
      <c r="E307" s="126"/>
      <c r="F307" s="126"/>
      <c r="G307" s="126"/>
      <c r="H307" s="126"/>
      <c r="I307" s="126"/>
      <c r="J307" s="127"/>
      <c r="K307" s="127"/>
      <c r="L307" s="127"/>
      <c r="M307" s="126"/>
      <c r="N307" s="127"/>
      <c r="O307" s="127"/>
      <c r="P307" s="127"/>
      <c r="Q307" s="127"/>
      <c r="T307" s="40"/>
    </row>
    <row r="308" spans="1:20" s="3" customFormat="1" ht="29.25" customHeight="1">
      <c r="A308" s="119"/>
      <c r="B308" s="120"/>
      <c r="C308" s="125"/>
      <c r="D308" s="125"/>
      <c r="E308" s="126"/>
      <c r="F308" s="126"/>
      <c r="G308" s="126"/>
      <c r="H308" s="126"/>
      <c r="I308" s="126"/>
      <c r="J308" s="127"/>
      <c r="K308" s="127"/>
      <c r="L308" s="127"/>
      <c r="M308" s="126"/>
      <c r="N308" s="127"/>
      <c r="O308" s="127"/>
      <c r="P308" s="127"/>
      <c r="Q308" s="127"/>
      <c r="T308" s="40"/>
    </row>
    <row r="309" spans="1:20" s="3" customFormat="1" ht="29.25" customHeight="1">
      <c r="A309" s="119"/>
      <c r="B309" s="120"/>
      <c r="C309" s="125"/>
      <c r="D309" s="125"/>
      <c r="E309" s="126"/>
      <c r="F309" s="126"/>
      <c r="G309" s="126"/>
      <c r="H309" s="126"/>
      <c r="I309" s="126"/>
      <c r="J309" s="127"/>
      <c r="K309" s="127"/>
      <c r="L309" s="127"/>
      <c r="M309" s="126"/>
      <c r="N309" s="127"/>
      <c r="O309" s="127"/>
      <c r="P309" s="127"/>
      <c r="Q309" s="127"/>
      <c r="T309" s="40"/>
    </row>
    <row r="310" spans="1:20" s="3" customFormat="1" ht="29.25" customHeight="1">
      <c r="A310" s="119"/>
      <c r="B310" s="120"/>
      <c r="C310" s="125"/>
      <c r="D310" s="125"/>
      <c r="E310" s="126"/>
      <c r="F310" s="126"/>
      <c r="G310" s="126"/>
      <c r="H310" s="126"/>
      <c r="I310" s="126"/>
      <c r="J310" s="127"/>
      <c r="K310" s="127"/>
      <c r="L310" s="127"/>
      <c r="M310" s="126"/>
      <c r="N310" s="127"/>
      <c r="O310" s="127"/>
      <c r="P310" s="127"/>
      <c r="Q310" s="127"/>
      <c r="T310" s="40"/>
    </row>
    <row r="311" spans="1:20" s="3" customFormat="1" ht="29.25" customHeight="1">
      <c r="A311" s="119"/>
      <c r="B311" s="120"/>
      <c r="C311" s="125"/>
      <c r="D311" s="125"/>
      <c r="E311" s="126"/>
      <c r="F311" s="126"/>
      <c r="G311" s="126"/>
      <c r="H311" s="126"/>
      <c r="I311" s="126"/>
      <c r="J311" s="127"/>
      <c r="K311" s="127"/>
      <c r="L311" s="127"/>
      <c r="M311" s="126"/>
      <c r="N311" s="127"/>
      <c r="O311" s="127"/>
      <c r="P311" s="127"/>
      <c r="Q311" s="127"/>
      <c r="T311" s="40"/>
    </row>
    <row r="312" spans="1:20" s="3" customFormat="1" ht="29.25" customHeight="1">
      <c r="A312" s="119"/>
      <c r="B312" s="120"/>
      <c r="C312" s="125"/>
      <c r="D312" s="125"/>
      <c r="E312" s="126"/>
      <c r="F312" s="126"/>
      <c r="G312" s="126"/>
      <c r="H312" s="126"/>
      <c r="I312" s="126"/>
      <c r="J312" s="127"/>
      <c r="K312" s="127"/>
      <c r="L312" s="127"/>
      <c r="M312" s="126"/>
      <c r="N312" s="127"/>
      <c r="O312" s="127"/>
      <c r="P312" s="127"/>
      <c r="Q312" s="127"/>
      <c r="T312" s="40"/>
    </row>
    <row r="313" spans="1:20" s="3" customFormat="1" ht="29.25" customHeight="1">
      <c r="A313" s="119"/>
      <c r="B313" s="120"/>
      <c r="C313" s="125"/>
      <c r="D313" s="125"/>
      <c r="E313" s="126"/>
      <c r="F313" s="126"/>
      <c r="G313" s="126"/>
      <c r="H313" s="126"/>
      <c r="I313" s="126"/>
      <c r="J313" s="127"/>
      <c r="K313" s="127"/>
      <c r="L313" s="127"/>
      <c r="M313" s="126"/>
      <c r="N313" s="127"/>
      <c r="O313" s="127"/>
      <c r="P313" s="127"/>
      <c r="Q313" s="127"/>
      <c r="T313" s="40"/>
    </row>
    <row r="314" spans="1:20" s="3" customFormat="1" ht="29.25" customHeight="1">
      <c r="A314" s="119"/>
      <c r="B314" s="120"/>
      <c r="C314" s="125"/>
      <c r="D314" s="125"/>
      <c r="E314" s="126"/>
      <c r="F314" s="126"/>
      <c r="G314" s="126"/>
      <c r="H314" s="126"/>
      <c r="I314" s="126"/>
      <c r="J314" s="127"/>
      <c r="K314" s="127"/>
      <c r="L314" s="127"/>
      <c r="M314" s="126"/>
      <c r="N314" s="127"/>
      <c r="O314" s="127"/>
      <c r="P314" s="127"/>
      <c r="Q314" s="127"/>
      <c r="T314" s="40"/>
    </row>
    <row r="315" spans="1:20" s="3" customFormat="1" ht="29.25" customHeight="1">
      <c r="A315" s="119"/>
      <c r="B315" s="120"/>
      <c r="C315" s="125"/>
      <c r="D315" s="125"/>
      <c r="E315" s="126"/>
      <c r="F315" s="126"/>
      <c r="G315" s="126"/>
      <c r="H315" s="126"/>
      <c r="I315" s="126"/>
      <c r="J315" s="127"/>
      <c r="K315" s="127"/>
      <c r="L315" s="127"/>
      <c r="M315" s="126"/>
      <c r="N315" s="127"/>
      <c r="O315" s="127"/>
      <c r="P315" s="127"/>
      <c r="Q315" s="127"/>
      <c r="T315" s="40"/>
    </row>
    <row r="316" spans="1:20" s="3" customFormat="1" ht="29.25" customHeight="1">
      <c r="A316" s="119"/>
      <c r="B316" s="120"/>
      <c r="C316" s="125"/>
      <c r="D316" s="125"/>
      <c r="E316" s="126"/>
      <c r="F316" s="126"/>
      <c r="G316" s="126"/>
      <c r="H316" s="126"/>
      <c r="I316" s="126"/>
      <c r="J316" s="127"/>
      <c r="K316" s="127"/>
      <c r="L316" s="127"/>
      <c r="M316" s="126"/>
      <c r="N316" s="127"/>
      <c r="O316" s="127"/>
      <c r="P316" s="127"/>
      <c r="Q316" s="127"/>
      <c r="T316" s="40"/>
    </row>
    <row r="317" spans="1:20" s="3" customFormat="1" ht="29.25" customHeight="1">
      <c r="A317" s="119"/>
      <c r="B317" s="120"/>
      <c r="C317" s="125"/>
      <c r="D317" s="125"/>
      <c r="E317" s="126"/>
      <c r="F317" s="126"/>
      <c r="G317" s="126"/>
      <c r="H317" s="126"/>
      <c r="I317" s="126"/>
      <c r="J317" s="127"/>
      <c r="K317" s="127"/>
      <c r="L317" s="127"/>
      <c r="M317" s="126"/>
      <c r="N317" s="127"/>
      <c r="O317" s="127"/>
      <c r="P317" s="127"/>
      <c r="Q317" s="127"/>
      <c r="T317" s="40"/>
    </row>
    <row r="318" spans="1:20" s="3" customFormat="1" ht="29.25" customHeight="1">
      <c r="A318" s="119"/>
      <c r="B318" s="120"/>
      <c r="C318" s="125"/>
      <c r="D318" s="125"/>
      <c r="E318" s="126"/>
      <c r="F318" s="126"/>
      <c r="G318" s="126"/>
      <c r="H318" s="126"/>
      <c r="I318" s="126"/>
      <c r="J318" s="127"/>
      <c r="K318" s="127"/>
      <c r="L318" s="127"/>
      <c r="M318" s="126"/>
      <c r="N318" s="127"/>
      <c r="O318" s="127"/>
      <c r="P318" s="127"/>
      <c r="Q318" s="127"/>
      <c r="T318" s="40"/>
    </row>
    <row r="319" spans="1:20" s="3" customFormat="1" ht="29.25" customHeight="1">
      <c r="A319" s="119"/>
      <c r="B319" s="120"/>
      <c r="C319" s="125"/>
      <c r="D319" s="125"/>
      <c r="E319" s="126"/>
      <c r="F319" s="126"/>
      <c r="G319" s="126"/>
      <c r="H319" s="126"/>
      <c r="I319" s="126"/>
      <c r="J319" s="127"/>
      <c r="K319" s="127"/>
      <c r="L319" s="127"/>
      <c r="M319" s="126"/>
      <c r="N319" s="127"/>
      <c r="O319" s="127"/>
      <c r="P319" s="127"/>
      <c r="Q319" s="127"/>
      <c r="T319" s="40"/>
    </row>
    <row r="320" spans="1:20" s="3" customFormat="1" ht="29.25" customHeight="1">
      <c r="A320" s="119"/>
      <c r="B320" s="120"/>
      <c r="C320" s="125"/>
      <c r="D320" s="125"/>
      <c r="E320" s="126"/>
      <c r="F320" s="126"/>
      <c r="G320" s="126"/>
      <c r="H320" s="126"/>
      <c r="I320" s="126"/>
      <c r="J320" s="127"/>
      <c r="K320" s="127"/>
      <c r="L320" s="127"/>
      <c r="M320" s="126"/>
      <c r="N320" s="127"/>
      <c r="O320" s="127"/>
      <c r="P320" s="127"/>
      <c r="Q320" s="127"/>
      <c r="T320" s="40"/>
    </row>
    <row r="321" spans="1:20" s="3" customFormat="1" ht="29.25" customHeight="1">
      <c r="A321" s="119"/>
      <c r="B321" s="120"/>
      <c r="C321" s="125"/>
      <c r="D321" s="125"/>
      <c r="E321" s="126"/>
      <c r="F321" s="126"/>
      <c r="G321" s="126"/>
      <c r="H321" s="126"/>
      <c r="I321" s="126"/>
      <c r="J321" s="127"/>
      <c r="K321" s="127"/>
      <c r="L321" s="127"/>
      <c r="M321" s="126"/>
      <c r="N321" s="127"/>
      <c r="O321" s="127"/>
      <c r="P321" s="127"/>
      <c r="Q321" s="127"/>
      <c r="T321" s="40"/>
    </row>
    <row r="322" spans="1:20" s="3" customFormat="1" ht="29.25" customHeight="1">
      <c r="A322" s="119"/>
      <c r="B322" s="120"/>
      <c r="C322" s="125"/>
      <c r="D322" s="125"/>
      <c r="E322" s="126"/>
      <c r="F322" s="126"/>
      <c r="G322" s="126"/>
      <c r="H322" s="126"/>
      <c r="I322" s="126"/>
      <c r="J322" s="127"/>
      <c r="K322" s="127"/>
      <c r="L322" s="127"/>
      <c r="M322" s="126"/>
      <c r="N322" s="127"/>
      <c r="O322" s="127"/>
      <c r="P322" s="127"/>
      <c r="Q322" s="127"/>
      <c r="T322" s="40"/>
    </row>
    <row r="323" spans="1:20" s="3" customFormat="1" ht="29.25" customHeight="1">
      <c r="A323" s="119"/>
      <c r="B323" s="120"/>
      <c r="C323" s="125"/>
      <c r="D323" s="125"/>
      <c r="E323" s="126"/>
      <c r="F323" s="126"/>
      <c r="G323" s="126"/>
      <c r="H323" s="126"/>
      <c r="I323" s="126"/>
      <c r="J323" s="127"/>
      <c r="K323" s="127"/>
      <c r="L323" s="127"/>
      <c r="M323" s="126"/>
      <c r="N323" s="127"/>
      <c r="O323" s="127"/>
      <c r="P323" s="127"/>
      <c r="Q323" s="127"/>
      <c r="T323" s="40"/>
    </row>
    <row r="324" spans="1:20" s="3" customFormat="1" ht="29.25" customHeight="1">
      <c r="A324" s="119"/>
      <c r="B324" s="120"/>
      <c r="C324" s="125"/>
      <c r="D324" s="125"/>
      <c r="E324" s="126"/>
      <c r="F324" s="126"/>
      <c r="G324" s="126"/>
      <c r="H324" s="126"/>
      <c r="I324" s="126"/>
      <c r="J324" s="127"/>
      <c r="K324" s="127"/>
      <c r="L324" s="127"/>
      <c r="M324" s="126"/>
      <c r="N324" s="127"/>
      <c r="O324" s="127"/>
      <c r="P324" s="127"/>
      <c r="Q324" s="127"/>
      <c r="T324" s="40"/>
    </row>
    <row r="325" spans="1:20" s="3" customFormat="1" ht="29.25" customHeight="1">
      <c r="A325" s="119"/>
      <c r="B325" s="120"/>
      <c r="C325" s="125"/>
      <c r="D325" s="125"/>
      <c r="E325" s="126"/>
      <c r="F325" s="126"/>
      <c r="G325" s="126"/>
      <c r="H325" s="126"/>
      <c r="I325" s="126"/>
      <c r="J325" s="127"/>
      <c r="K325" s="127"/>
      <c r="L325" s="127"/>
      <c r="M325" s="126"/>
      <c r="N325" s="127"/>
      <c r="O325" s="127"/>
      <c r="P325" s="127"/>
      <c r="Q325" s="127"/>
      <c r="T325" s="40"/>
    </row>
    <row r="326" spans="1:20" s="3" customFormat="1" ht="29.25" customHeight="1">
      <c r="A326" s="119"/>
      <c r="B326" s="120"/>
      <c r="C326" s="125"/>
      <c r="D326" s="125"/>
      <c r="E326" s="126"/>
      <c r="F326" s="126"/>
      <c r="G326" s="126"/>
      <c r="H326" s="126"/>
      <c r="I326" s="126"/>
      <c r="J326" s="127"/>
      <c r="K326" s="127"/>
      <c r="L326" s="127"/>
      <c r="M326" s="126"/>
      <c r="N326" s="127"/>
      <c r="O326" s="127"/>
      <c r="P326" s="127"/>
      <c r="Q326" s="127"/>
      <c r="T326" s="40"/>
    </row>
    <row r="327" spans="1:20" s="3" customFormat="1" ht="29.25" customHeight="1">
      <c r="A327" s="119"/>
      <c r="B327" s="120"/>
      <c r="C327" s="125"/>
      <c r="D327" s="125"/>
      <c r="E327" s="126"/>
      <c r="F327" s="126"/>
      <c r="G327" s="126"/>
      <c r="H327" s="126"/>
      <c r="I327" s="126"/>
      <c r="J327" s="127"/>
      <c r="K327" s="127"/>
      <c r="L327" s="127"/>
      <c r="M327" s="126"/>
      <c r="N327" s="127"/>
      <c r="O327" s="127"/>
      <c r="P327" s="127"/>
      <c r="Q327" s="127"/>
      <c r="T327" s="40"/>
    </row>
    <row r="328" spans="1:20" s="3" customFormat="1" ht="29.25" customHeight="1">
      <c r="A328" s="119"/>
      <c r="B328" s="120"/>
      <c r="C328" s="125"/>
      <c r="D328" s="125"/>
      <c r="E328" s="126"/>
      <c r="F328" s="126"/>
      <c r="G328" s="126"/>
      <c r="H328" s="126"/>
      <c r="I328" s="126"/>
      <c r="J328" s="127"/>
      <c r="K328" s="127"/>
      <c r="L328" s="127"/>
      <c r="M328" s="126"/>
      <c r="N328" s="127"/>
      <c r="O328" s="127"/>
      <c r="P328" s="127"/>
      <c r="Q328" s="127"/>
      <c r="T328" s="40"/>
    </row>
    <row r="329" spans="1:20" s="3" customFormat="1" ht="29.25" customHeight="1">
      <c r="A329" s="119"/>
      <c r="B329" s="120"/>
      <c r="C329" s="125"/>
      <c r="D329" s="125"/>
      <c r="E329" s="126"/>
      <c r="F329" s="126"/>
      <c r="G329" s="126"/>
      <c r="H329" s="126"/>
      <c r="I329" s="126"/>
      <c r="J329" s="127"/>
      <c r="K329" s="127"/>
      <c r="L329" s="127"/>
      <c r="M329" s="126"/>
      <c r="N329" s="127"/>
      <c r="O329" s="127"/>
      <c r="P329" s="127"/>
      <c r="Q329" s="127"/>
      <c r="T329" s="40"/>
    </row>
    <row r="330" spans="1:20" s="3" customFormat="1" ht="29.25" customHeight="1">
      <c r="A330" s="119"/>
      <c r="B330" s="120"/>
      <c r="C330" s="125"/>
      <c r="D330" s="125"/>
      <c r="E330" s="126"/>
      <c r="F330" s="126"/>
      <c r="G330" s="126"/>
      <c r="H330" s="126"/>
      <c r="I330" s="126"/>
      <c r="J330" s="127"/>
      <c r="K330" s="127"/>
      <c r="L330" s="127"/>
      <c r="M330" s="126"/>
      <c r="N330" s="127"/>
      <c r="O330" s="127"/>
      <c r="P330" s="127"/>
      <c r="Q330" s="127"/>
      <c r="T330" s="40"/>
    </row>
    <row r="331" spans="1:20" s="3" customFormat="1" ht="29.25" customHeight="1">
      <c r="A331" s="119"/>
      <c r="B331" s="120"/>
      <c r="C331" s="125"/>
      <c r="D331" s="125"/>
      <c r="E331" s="126"/>
      <c r="F331" s="126"/>
      <c r="G331" s="126"/>
      <c r="H331" s="126"/>
      <c r="I331" s="126"/>
      <c r="J331" s="127"/>
      <c r="K331" s="127"/>
      <c r="L331" s="127"/>
      <c r="M331" s="126"/>
      <c r="N331" s="127"/>
      <c r="O331" s="127"/>
      <c r="P331" s="127"/>
      <c r="Q331" s="127"/>
      <c r="T331" s="40"/>
    </row>
    <row r="332" spans="1:20" s="3" customFormat="1" ht="29.25" customHeight="1">
      <c r="A332" s="119"/>
      <c r="B332" s="120"/>
      <c r="C332" s="125"/>
      <c r="D332" s="125"/>
      <c r="E332" s="126"/>
      <c r="F332" s="126"/>
      <c r="G332" s="126"/>
      <c r="H332" s="126"/>
      <c r="I332" s="126"/>
      <c r="J332" s="127"/>
      <c r="K332" s="127"/>
      <c r="L332" s="127"/>
      <c r="M332" s="126"/>
      <c r="N332" s="127"/>
      <c r="O332" s="127"/>
      <c r="P332" s="127"/>
      <c r="Q332" s="127"/>
      <c r="T332" s="40"/>
    </row>
    <row r="333" spans="1:20" s="3" customFormat="1" ht="29.25" customHeight="1">
      <c r="A333" s="119"/>
      <c r="B333" s="120"/>
      <c r="C333" s="125"/>
      <c r="D333" s="125"/>
      <c r="E333" s="126"/>
      <c r="F333" s="126"/>
      <c r="G333" s="126"/>
      <c r="H333" s="126"/>
      <c r="I333" s="126"/>
      <c r="J333" s="127"/>
      <c r="K333" s="127"/>
      <c r="L333" s="127"/>
      <c r="M333" s="126"/>
      <c r="N333" s="127"/>
      <c r="O333" s="127"/>
      <c r="P333" s="127"/>
      <c r="Q333" s="127"/>
      <c r="T333" s="40"/>
    </row>
    <row r="334" spans="1:20" s="3" customFormat="1" ht="29.25" customHeight="1">
      <c r="A334" s="119"/>
      <c r="B334" s="120"/>
      <c r="C334" s="125"/>
      <c r="D334" s="125"/>
      <c r="E334" s="126"/>
      <c r="F334" s="126"/>
      <c r="G334" s="126"/>
      <c r="H334" s="126"/>
      <c r="I334" s="126"/>
      <c r="J334" s="127"/>
      <c r="K334" s="127"/>
      <c r="L334" s="127"/>
      <c r="M334" s="126"/>
      <c r="N334" s="127"/>
      <c r="O334" s="127"/>
      <c r="P334" s="127"/>
      <c r="Q334" s="127"/>
      <c r="T334" s="40"/>
    </row>
    <row r="335" spans="1:20" s="3" customFormat="1" ht="29.25" customHeight="1">
      <c r="A335" s="119"/>
      <c r="B335" s="120"/>
      <c r="C335" s="125"/>
      <c r="D335" s="125"/>
      <c r="E335" s="126"/>
      <c r="F335" s="126"/>
      <c r="G335" s="126"/>
      <c r="H335" s="126"/>
      <c r="I335" s="126"/>
      <c r="J335" s="127"/>
      <c r="K335" s="127"/>
      <c r="L335" s="127"/>
      <c r="M335" s="126"/>
      <c r="N335" s="127"/>
      <c r="O335" s="127"/>
      <c r="P335" s="127"/>
      <c r="Q335" s="127"/>
      <c r="T335" s="40"/>
    </row>
    <row r="336" spans="1:20" s="3" customFormat="1" ht="29.25" customHeight="1">
      <c r="A336" s="119"/>
      <c r="B336" s="120"/>
      <c r="C336" s="125"/>
      <c r="D336" s="125"/>
      <c r="E336" s="126"/>
      <c r="F336" s="126"/>
      <c r="G336" s="126"/>
      <c r="H336" s="126"/>
      <c r="I336" s="126"/>
      <c r="J336" s="127"/>
      <c r="K336" s="127"/>
      <c r="L336" s="127"/>
      <c r="M336" s="126"/>
      <c r="N336" s="127"/>
      <c r="O336" s="127"/>
      <c r="P336" s="127"/>
      <c r="Q336" s="127"/>
      <c r="T336" s="40"/>
    </row>
    <row r="337" spans="1:20" s="3" customFormat="1" ht="29.25" customHeight="1">
      <c r="A337" s="119"/>
      <c r="B337" s="120"/>
      <c r="C337" s="125"/>
      <c r="D337" s="125"/>
      <c r="E337" s="126"/>
      <c r="F337" s="126"/>
      <c r="G337" s="126"/>
      <c r="H337" s="126"/>
      <c r="I337" s="126"/>
      <c r="J337" s="127"/>
      <c r="K337" s="127"/>
      <c r="L337" s="127"/>
      <c r="M337" s="126"/>
      <c r="N337" s="127"/>
      <c r="O337" s="127"/>
      <c r="P337" s="127"/>
      <c r="Q337" s="127"/>
      <c r="T337" s="40"/>
    </row>
    <row r="338" spans="1:20" s="3" customFormat="1" ht="29.25" customHeight="1">
      <c r="A338" s="119"/>
      <c r="B338" s="120"/>
      <c r="C338" s="125"/>
      <c r="D338" s="125"/>
      <c r="E338" s="126"/>
      <c r="F338" s="126"/>
      <c r="G338" s="126"/>
      <c r="H338" s="126"/>
      <c r="I338" s="126"/>
      <c r="J338" s="127"/>
      <c r="K338" s="127"/>
      <c r="L338" s="127"/>
      <c r="M338" s="126"/>
      <c r="N338" s="127"/>
      <c r="O338" s="127"/>
      <c r="P338" s="127"/>
      <c r="Q338" s="127"/>
      <c r="T338" s="40"/>
    </row>
    <row r="339" spans="1:20" s="3" customFormat="1" ht="29.25" customHeight="1">
      <c r="A339" s="119"/>
      <c r="B339" s="120"/>
      <c r="C339" s="125"/>
      <c r="D339" s="125"/>
      <c r="E339" s="126"/>
      <c r="F339" s="126"/>
      <c r="G339" s="126"/>
      <c r="H339" s="126"/>
      <c r="I339" s="126"/>
      <c r="J339" s="127"/>
      <c r="K339" s="127"/>
      <c r="L339" s="127"/>
      <c r="M339" s="126"/>
      <c r="N339" s="127"/>
      <c r="O339" s="127"/>
      <c r="P339" s="127"/>
      <c r="Q339" s="127"/>
      <c r="T339" s="40"/>
    </row>
    <row r="340" spans="1:20" s="3" customFormat="1" ht="29.25" customHeight="1">
      <c r="A340" s="119"/>
      <c r="B340" s="120"/>
      <c r="C340" s="125"/>
      <c r="D340" s="125"/>
      <c r="E340" s="126"/>
      <c r="F340" s="126"/>
      <c r="G340" s="126"/>
      <c r="H340" s="126"/>
      <c r="I340" s="126"/>
      <c r="J340" s="127"/>
      <c r="K340" s="127"/>
      <c r="L340" s="127"/>
      <c r="M340" s="126"/>
      <c r="N340" s="127"/>
      <c r="O340" s="127"/>
      <c r="P340" s="127"/>
      <c r="Q340" s="127"/>
      <c r="T340" s="40"/>
    </row>
    <row r="341" spans="1:20" s="3" customFormat="1" ht="29.25" customHeight="1">
      <c r="A341" s="119"/>
      <c r="B341" s="120"/>
      <c r="C341" s="125"/>
      <c r="D341" s="125"/>
      <c r="E341" s="126"/>
      <c r="F341" s="126"/>
      <c r="G341" s="126"/>
      <c r="H341" s="126"/>
      <c r="I341" s="126"/>
      <c r="J341" s="127"/>
      <c r="K341" s="127"/>
      <c r="L341" s="127"/>
      <c r="M341" s="126"/>
      <c r="N341" s="127"/>
      <c r="O341" s="127"/>
      <c r="P341" s="127"/>
      <c r="Q341" s="127"/>
      <c r="T341" s="40"/>
    </row>
    <row r="342" spans="1:20" s="3" customFormat="1" ht="29.25" customHeight="1">
      <c r="A342" s="119"/>
      <c r="B342" s="120"/>
      <c r="C342" s="125"/>
      <c r="D342" s="125"/>
      <c r="E342" s="126"/>
      <c r="F342" s="126"/>
      <c r="G342" s="126"/>
      <c r="H342" s="126"/>
      <c r="I342" s="126"/>
      <c r="J342" s="127"/>
      <c r="K342" s="127"/>
      <c r="L342" s="127"/>
      <c r="M342" s="126"/>
      <c r="N342" s="127"/>
      <c r="O342" s="127"/>
      <c r="P342" s="127"/>
      <c r="Q342" s="127"/>
      <c r="T342" s="40"/>
    </row>
    <row r="343" spans="1:20" s="3" customFormat="1" ht="29.25" customHeight="1">
      <c r="A343" s="119"/>
      <c r="B343" s="120"/>
      <c r="C343" s="125"/>
      <c r="D343" s="125"/>
      <c r="E343" s="126"/>
      <c r="F343" s="126"/>
      <c r="G343" s="126"/>
      <c r="H343" s="126"/>
      <c r="I343" s="126"/>
      <c r="J343" s="127"/>
      <c r="K343" s="127"/>
      <c r="L343" s="127"/>
      <c r="M343" s="126"/>
      <c r="N343" s="127"/>
      <c r="O343" s="127"/>
      <c r="P343" s="127"/>
      <c r="Q343" s="127"/>
      <c r="T343" s="40"/>
    </row>
    <row r="344" spans="1:20" s="3" customFormat="1" ht="29.25" customHeight="1">
      <c r="A344" s="119"/>
      <c r="B344" s="120"/>
      <c r="C344" s="125"/>
      <c r="D344" s="125"/>
      <c r="E344" s="126"/>
      <c r="F344" s="126"/>
      <c r="G344" s="126"/>
      <c r="H344" s="126"/>
      <c r="I344" s="126"/>
      <c r="J344" s="127"/>
      <c r="K344" s="127"/>
      <c r="L344" s="127"/>
      <c r="M344" s="126"/>
      <c r="N344" s="127"/>
      <c r="O344" s="127"/>
      <c r="P344" s="127"/>
      <c r="Q344" s="127"/>
      <c r="T344" s="40"/>
    </row>
    <row r="345" spans="1:20" s="3" customFormat="1" ht="29.25" customHeight="1">
      <c r="A345" s="119"/>
      <c r="B345" s="120"/>
      <c r="C345" s="125"/>
      <c r="D345" s="125"/>
      <c r="E345" s="126"/>
      <c r="F345" s="126"/>
      <c r="G345" s="126"/>
      <c r="H345" s="126"/>
      <c r="I345" s="126"/>
      <c r="J345" s="127"/>
      <c r="K345" s="127"/>
      <c r="L345" s="127"/>
      <c r="M345" s="126"/>
      <c r="N345" s="127"/>
      <c r="O345" s="127"/>
      <c r="P345" s="127"/>
      <c r="Q345" s="127"/>
      <c r="T345" s="40"/>
    </row>
    <row r="346" spans="1:20" s="3" customFormat="1" ht="29.25" customHeight="1">
      <c r="A346" s="119"/>
      <c r="B346" s="120"/>
      <c r="C346" s="125"/>
      <c r="D346" s="125"/>
      <c r="E346" s="126"/>
      <c r="F346" s="126"/>
      <c r="G346" s="126"/>
      <c r="H346" s="126"/>
      <c r="I346" s="126"/>
      <c r="J346" s="127"/>
      <c r="K346" s="127"/>
      <c r="L346" s="127"/>
      <c r="M346" s="126"/>
      <c r="N346" s="127"/>
      <c r="O346" s="127"/>
      <c r="P346" s="127"/>
      <c r="Q346" s="127"/>
      <c r="T346" s="40"/>
    </row>
    <row r="347" spans="1:20" s="3" customFormat="1" ht="29.25" customHeight="1">
      <c r="A347" s="119"/>
      <c r="B347" s="120"/>
      <c r="C347" s="125"/>
      <c r="D347" s="125"/>
      <c r="E347" s="126"/>
      <c r="F347" s="126"/>
      <c r="G347" s="126"/>
      <c r="H347" s="126"/>
      <c r="I347" s="126"/>
      <c r="J347" s="127"/>
      <c r="K347" s="127"/>
      <c r="L347" s="127"/>
      <c r="M347" s="126"/>
      <c r="N347" s="127"/>
      <c r="O347" s="127"/>
      <c r="P347" s="127"/>
      <c r="Q347" s="127"/>
      <c r="T347" s="40"/>
    </row>
    <row r="348" spans="1:20" s="3" customFormat="1" ht="29.25" customHeight="1">
      <c r="A348" s="119"/>
      <c r="B348" s="120"/>
      <c r="C348" s="125"/>
      <c r="D348" s="125"/>
      <c r="E348" s="126"/>
      <c r="F348" s="126"/>
      <c r="G348" s="126"/>
      <c r="H348" s="126"/>
      <c r="I348" s="126"/>
      <c r="J348" s="127"/>
      <c r="K348" s="127"/>
      <c r="L348" s="127"/>
      <c r="M348" s="126"/>
      <c r="N348" s="127"/>
      <c r="O348" s="127"/>
      <c r="P348" s="127"/>
      <c r="Q348" s="127"/>
      <c r="T348" s="40"/>
    </row>
    <row r="349" spans="1:20" s="3" customFormat="1" ht="29.25" customHeight="1">
      <c r="A349" s="119"/>
      <c r="B349" s="120"/>
      <c r="C349" s="125"/>
      <c r="D349" s="125"/>
      <c r="E349" s="126"/>
      <c r="F349" s="126"/>
      <c r="G349" s="126"/>
      <c r="H349" s="126"/>
      <c r="I349" s="126"/>
      <c r="J349" s="127"/>
      <c r="K349" s="127"/>
      <c r="L349" s="127"/>
      <c r="M349" s="126"/>
      <c r="N349" s="127"/>
      <c r="O349" s="127"/>
      <c r="P349" s="127"/>
      <c r="Q349" s="127"/>
      <c r="T349" s="40"/>
    </row>
    <row r="350" spans="1:20" s="3" customFormat="1" ht="29.25" customHeight="1">
      <c r="A350" s="119"/>
      <c r="B350" s="120"/>
      <c r="C350" s="125"/>
      <c r="D350" s="125"/>
      <c r="E350" s="126"/>
      <c r="F350" s="126"/>
      <c r="G350" s="126"/>
      <c r="H350" s="126"/>
      <c r="I350" s="126"/>
      <c r="J350" s="127"/>
      <c r="K350" s="127"/>
      <c r="L350" s="127"/>
      <c r="M350" s="126"/>
      <c r="N350" s="127"/>
      <c r="O350" s="127"/>
      <c r="P350" s="127"/>
      <c r="Q350" s="127"/>
      <c r="T350" s="40"/>
    </row>
    <row r="351" spans="1:20" s="3" customFormat="1" ht="29.25" customHeight="1">
      <c r="A351" s="119"/>
      <c r="B351" s="120"/>
      <c r="C351" s="125"/>
      <c r="D351" s="125"/>
      <c r="E351" s="126"/>
      <c r="F351" s="126"/>
      <c r="G351" s="126"/>
      <c r="H351" s="126"/>
      <c r="I351" s="126"/>
      <c r="J351" s="127"/>
      <c r="K351" s="127"/>
      <c r="L351" s="127"/>
      <c r="M351" s="126"/>
      <c r="N351" s="127"/>
      <c r="O351" s="127"/>
      <c r="P351" s="127"/>
      <c r="Q351" s="127"/>
      <c r="T351" s="40"/>
    </row>
    <row r="352" spans="1:20" s="3" customFormat="1" ht="29.25" customHeight="1">
      <c r="A352" s="119"/>
      <c r="B352" s="120"/>
      <c r="C352" s="125"/>
      <c r="D352" s="125"/>
      <c r="E352" s="126"/>
      <c r="F352" s="126"/>
      <c r="G352" s="126"/>
      <c r="H352" s="126"/>
      <c r="I352" s="126"/>
      <c r="J352" s="127"/>
      <c r="K352" s="127"/>
      <c r="L352" s="127"/>
      <c r="M352" s="126"/>
      <c r="N352" s="127"/>
      <c r="O352" s="127"/>
      <c r="P352" s="127"/>
      <c r="Q352" s="127"/>
      <c r="T352" s="40"/>
    </row>
    <row r="353" spans="1:20" s="3" customFormat="1" ht="29.25" customHeight="1">
      <c r="A353" s="119"/>
      <c r="B353" s="120"/>
      <c r="C353" s="125"/>
      <c r="D353" s="125"/>
      <c r="E353" s="126"/>
      <c r="F353" s="126"/>
      <c r="G353" s="126"/>
      <c r="H353" s="126"/>
      <c r="I353" s="126"/>
      <c r="J353" s="127"/>
      <c r="K353" s="127"/>
      <c r="L353" s="127"/>
      <c r="M353" s="126"/>
      <c r="N353" s="127"/>
      <c r="O353" s="127"/>
      <c r="P353" s="127"/>
      <c r="Q353" s="127"/>
      <c r="T353" s="40"/>
    </row>
    <row r="354" spans="1:20" s="3" customFormat="1" ht="29.25" customHeight="1">
      <c r="A354" s="119"/>
      <c r="B354" s="120"/>
      <c r="C354" s="125"/>
      <c r="D354" s="125"/>
      <c r="E354" s="126"/>
      <c r="F354" s="126"/>
      <c r="G354" s="126"/>
      <c r="H354" s="126"/>
      <c r="I354" s="126"/>
      <c r="J354" s="127"/>
      <c r="K354" s="127"/>
      <c r="L354" s="127"/>
      <c r="M354" s="126"/>
      <c r="N354" s="127"/>
      <c r="O354" s="127"/>
      <c r="P354" s="127"/>
      <c r="Q354" s="127"/>
      <c r="T354" s="40"/>
    </row>
    <row r="355" spans="1:20" s="3" customFormat="1" ht="29.25" customHeight="1">
      <c r="A355" s="119"/>
      <c r="B355" s="120"/>
      <c r="C355" s="125"/>
      <c r="D355" s="125"/>
      <c r="E355" s="126"/>
      <c r="F355" s="126"/>
      <c r="G355" s="126"/>
      <c r="H355" s="126"/>
      <c r="I355" s="126"/>
      <c r="J355" s="127"/>
      <c r="K355" s="127"/>
      <c r="L355" s="127"/>
      <c r="M355" s="126"/>
      <c r="N355" s="127"/>
      <c r="O355" s="127"/>
      <c r="P355" s="127"/>
      <c r="Q355" s="127"/>
      <c r="T355" s="40"/>
    </row>
    <row r="356" spans="1:20" s="3" customFormat="1" ht="29.25" customHeight="1">
      <c r="A356" s="119"/>
      <c r="B356" s="120"/>
      <c r="C356" s="125"/>
      <c r="D356" s="125"/>
      <c r="E356" s="126"/>
      <c r="F356" s="126"/>
      <c r="G356" s="126"/>
      <c r="H356" s="126"/>
      <c r="I356" s="126"/>
      <c r="J356" s="127"/>
      <c r="K356" s="127"/>
      <c r="L356" s="127"/>
      <c r="M356" s="126"/>
      <c r="N356" s="127"/>
      <c r="O356" s="127"/>
      <c r="P356" s="127"/>
      <c r="Q356" s="127"/>
      <c r="T356" s="40"/>
    </row>
    <row r="357" spans="1:20" s="3" customFormat="1" ht="29.25" customHeight="1">
      <c r="A357" s="119"/>
      <c r="B357" s="120"/>
      <c r="C357" s="125"/>
      <c r="D357" s="125"/>
      <c r="E357" s="126"/>
      <c r="F357" s="126"/>
      <c r="G357" s="126"/>
      <c r="H357" s="126"/>
      <c r="I357" s="126"/>
      <c r="J357" s="127"/>
      <c r="K357" s="127"/>
      <c r="L357" s="127"/>
      <c r="M357" s="126"/>
      <c r="N357" s="127"/>
      <c r="O357" s="127"/>
      <c r="P357" s="127"/>
      <c r="Q357" s="127"/>
      <c r="T357" s="40"/>
    </row>
    <row r="358" spans="1:20" s="3" customFormat="1" ht="29.25" customHeight="1">
      <c r="A358" s="119"/>
      <c r="B358" s="120"/>
      <c r="C358" s="125"/>
      <c r="D358" s="125"/>
      <c r="E358" s="126"/>
      <c r="F358" s="126"/>
      <c r="G358" s="126"/>
      <c r="H358" s="126"/>
      <c r="I358" s="126"/>
      <c r="J358" s="127"/>
      <c r="K358" s="127"/>
      <c r="L358" s="127"/>
      <c r="M358" s="126"/>
      <c r="N358" s="127"/>
      <c r="O358" s="127"/>
      <c r="P358" s="127"/>
      <c r="Q358" s="127"/>
      <c r="T358" s="40"/>
    </row>
    <row r="359" spans="1:20" s="3" customFormat="1" ht="29.25" customHeight="1">
      <c r="A359" s="119"/>
      <c r="B359" s="120"/>
      <c r="C359" s="125"/>
      <c r="D359" s="125"/>
      <c r="E359" s="126"/>
      <c r="F359" s="126"/>
      <c r="G359" s="126"/>
      <c r="H359" s="126"/>
      <c r="I359" s="126"/>
      <c r="J359" s="127"/>
      <c r="K359" s="127"/>
      <c r="L359" s="127"/>
      <c r="M359" s="126"/>
      <c r="N359" s="127"/>
      <c r="O359" s="127"/>
      <c r="P359" s="127"/>
      <c r="Q359" s="127"/>
      <c r="T359" s="40"/>
    </row>
    <row r="360" spans="1:20" s="3" customFormat="1" ht="29.25" customHeight="1">
      <c r="A360" s="119"/>
      <c r="B360" s="120"/>
      <c r="C360" s="125"/>
      <c r="D360" s="125"/>
      <c r="E360" s="126"/>
      <c r="F360" s="126"/>
      <c r="G360" s="126"/>
      <c r="H360" s="126"/>
      <c r="I360" s="126"/>
      <c r="J360" s="127"/>
      <c r="K360" s="127"/>
      <c r="L360" s="127"/>
      <c r="M360" s="126"/>
      <c r="N360" s="127"/>
      <c r="O360" s="127"/>
      <c r="P360" s="127"/>
      <c r="Q360" s="127"/>
      <c r="T360" s="40"/>
    </row>
    <row r="361" spans="1:20" s="3" customFormat="1" ht="29.25" customHeight="1">
      <c r="A361" s="119"/>
      <c r="B361" s="120"/>
      <c r="C361" s="125"/>
      <c r="D361" s="125"/>
      <c r="E361" s="126"/>
      <c r="F361" s="126"/>
      <c r="G361" s="126"/>
      <c r="H361" s="126"/>
      <c r="I361" s="126"/>
      <c r="J361" s="127"/>
      <c r="K361" s="127"/>
      <c r="L361" s="127"/>
      <c r="M361" s="126"/>
      <c r="N361" s="127"/>
      <c r="O361" s="127"/>
      <c r="P361" s="127"/>
      <c r="Q361" s="127"/>
      <c r="T361" s="40"/>
    </row>
    <row r="362" spans="1:20" s="3" customFormat="1" ht="29.25" customHeight="1">
      <c r="A362" s="119"/>
      <c r="B362" s="120"/>
      <c r="C362" s="125"/>
      <c r="D362" s="125"/>
      <c r="E362" s="126"/>
      <c r="F362" s="126"/>
      <c r="G362" s="126"/>
      <c r="H362" s="126"/>
      <c r="I362" s="126"/>
      <c r="J362" s="127"/>
      <c r="K362" s="127"/>
      <c r="L362" s="127"/>
      <c r="M362" s="126"/>
      <c r="N362" s="127"/>
      <c r="O362" s="127"/>
      <c r="P362" s="127"/>
      <c r="Q362" s="127"/>
      <c r="T362" s="40"/>
    </row>
    <row r="363" spans="1:20" s="3" customFormat="1" ht="29.25" customHeight="1">
      <c r="A363" s="119"/>
      <c r="B363" s="120"/>
      <c r="C363" s="125"/>
      <c r="D363" s="125"/>
      <c r="E363" s="126"/>
      <c r="F363" s="126"/>
      <c r="G363" s="126"/>
      <c r="H363" s="126"/>
      <c r="I363" s="126"/>
      <c r="J363" s="127"/>
      <c r="K363" s="127"/>
      <c r="L363" s="127"/>
      <c r="M363" s="126"/>
      <c r="N363" s="127"/>
      <c r="O363" s="127"/>
      <c r="P363" s="127"/>
      <c r="Q363" s="127"/>
      <c r="T363" s="40"/>
    </row>
    <row r="364" spans="1:20" s="3" customFormat="1" ht="29.25" customHeight="1">
      <c r="A364" s="119"/>
      <c r="B364" s="120"/>
      <c r="C364" s="125"/>
      <c r="D364" s="125"/>
      <c r="E364" s="126"/>
      <c r="F364" s="126"/>
      <c r="G364" s="126"/>
      <c r="H364" s="126"/>
      <c r="I364" s="126"/>
      <c r="J364" s="127"/>
      <c r="K364" s="127"/>
      <c r="L364" s="127"/>
      <c r="M364" s="126"/>
      <c r="N364" s="127"/>
      <c r="O364" s="127"/>
      <c r="P364" s="127"/>
      <c r="Q364" s="127"/>
      <c r="T364" s="40"/>
    </row>
    <row r="365" spans="1:20" s="3" customFormat="1" ht="29.25" customHeight="1">
      <c r="A365" s="119"/>
      <c r="B365" s="120"/>
      <c r="C365" s="125"/>
      <c r="D365" s="125"/>
      <c r="E365" s="126"/>
      <c r="F365" s="126"/>
      <c r="G365" s="126"/>
      <c r="H365" s="126"/>
      <c r="I365" s="126"/>
      <c r="J365" s="127"/>
      <c r="K365" s="127"/>
      <c r="L365" s="127"/>
      <c r="M365" s="126"/>
      <c r="N365" s="127"/>
      <c r="O365" s="127"/>
      <c r="P365" s="127"/>
      <c r="Q365" s="127"/>
      <c r="T365" s="40"/>
    </row>
    <row r="366" spans="1:20" s="3" customFormat="1" ht="29.25" customHeight="1">
      <c r="A366" s="119"/>
      <c r="B366" s="120"/>
      <c r="C366" s="125"/>
      <c r="D366" s="125"/>
      <c r="E366" s="126"/>
      <c r="F366" s="126"/>
      <c r="G366" s="126"/>
      <c r="H366" s="126"/>
      <c r="I366" s="126"/>
      <c r="J366" s="127"/>
      <c r="K366" s="127"/>
      <c r="L366" s="127"/>
      <c r="M366" s="126"/>
      <c r="N366" s="127"/>
      <c r="O366" s="127"/>
      <c r="P366" s="127"/>
      <c r="Q366" s="127"/>
      <c r="T366" s="40"/>
    </row>
    <row r="367" spans="1:20" s="3" customFormat="1" ht="29.25" customHeight="1">
      <c r="A367" s="119"/>
      <c r="B367" s="120"/>
      <c r="C367" s="125"/>
      <c r="D367" s="125"/>
      <c r="E367" s="126"/>
      <c r="F367" s="126"/>
      <c r="G367" s="126"/>
      <c r="H367" s="126"/>
      <c r="I367" s="126"/>
      <c r="J367" s="127"/>
      <c r="K367" s="127"/>
      <c r="L367" s="127"/>
      <c r="M367" s="126"/>
      <c r="N367" s="127"/>
      <c r="O367" s="127"/>
      <c r="P367" s="127"/>
      <c r="Q367" s="127"/>
      <c r="T367" s="40"/>
    </row>
    <row r="368" spans="1:20" s="3" customFormat="1" ht="29.25" customHeight="1">
      <c r="A368" s="119"/>
      <c r="B368" s="120"/>
      <c r="C368" s="125"/>
      <c r="D368" s="125"/>
      <c r="E368" s="126"/>
      <c r="F368" s="126"/>
      <c r="G368" s="126"/>
      <c r="H368" s="126"/>
      <c r="I368" s="126"/>
      <c r="J368" s="127"/>
      <c r="K368" s="127"/>
      <c r="L368" s="127"/>
      <c r="M368" s="126"/>
      <c r="N368" s="127"/>
      <c r="O368" s="127"/>
      <c r="P368" s="127"/>
      <c r="Q368" s="127"/>
      <c r="T368" s="40"/>
    </row>
    <row r="369" spans="1:20" s="3" customFormat="1" ht="29.25" customHeight="1">
      <c r="A369" s="119"/>
      <c r="B369" s="120"/>
      <c r="C369" s="125"/>
      <c r="D369" s="125"/>
      <c r="E369" s="126"/>
      <c r="F369" s="126"/>
      <c r="G369" s="126"/>
      <c r="H369" s="126"/>
      <c r="I369" s="126"/>
      <c r="J369" s="127"/>
      <c r="K369" s="127"/>
      <c r="L369" s="127"/>
      <c r="M369" s="126"/>
      <c r="N369" s="127"/>
      <c r="O369" s="127"/>
      <c r="P369" s="127"/>
      <c r="Q369" s="127"/>
      <c r="T369" s="40"/>
    </row>
    <row r="370" spans="1:20" s="3" customFormat="1" ht="29.25" customHeight="1">
      <c r="A370" s="119"/>
      <c r="B370" s="120"/>
      <c r="C370" s="125"/>
      <c r="D370" s="125"/>
      <c r="E370" s="126"/>
      <c r="F370" s="126"/>
      <c r="G370" s="126"/>
      <c r="H370" s="126"/>
      <c r="I370" s="126"/>
      <c r="J370" s="127"/>
      <c r="K370" s="127"/>
      <c r="L370" s="127"/>
      <c r="M370" s="126"/>
      <c r="N370" s="127"/>
      <c r="O370" s="127"/>
      <c r="P370" s="127"/>
      <c r="Q370" s="127"/>
      <c r="T370" s="40"/>
    </row>
    <row r="371" spans="1:20" s="3" customFormat="1" ht="29.25" customHeight="1">
      <c r="A371" s="119"/>
      <c r="B371" s="120"/>
      <c r="C371" s="125"/>
      <c r="D371" s="125"/>
      <c r="E371" s="126"/>
      <c r="F371" s="126"/>
      <c r="G371" s="126"/>
      <c r="H371" s="126"/>
      <c r="I371" s="126"/>
      <c r="J371" s="127"/>
      <c r="K371" s="127"/>
      <c r="L371" s="127"/>
      <c r="M371" s="126"/>
      <c r="N371" s="127"/>
      <c r="O371" s="127"/>
      <c r="P371" s="127"/>
      <c r="Q371" s="127"/>
      <c r="T371" s="40"/>
    </row>
    <row r="372" spans="1:20" s="3" customFormat="1" ht="29.25" customHeight="1">
      <c r="A372" s="119"/>
      <c r="B372" s="120"/>
      <c r="C372" s="125"/>
      <c r="D372" s="125"/>
      <c r="E372" s="126"/>
      <c r="F372" s="126"/>
      <c r="G372" s="126"/>
      <c r="H372" s="126"/>
      <c r="I372" s="126"/>
      <c r="J372" s="127"/>
      <c r="K372" s="127"/>
      <c r="L372" s="127"/>
      <c r="M372" s="126"/>
      <c r="N372" s="127"/>
      <c r="O372" s="127"/>
      <c r="P372" s="127"/>
      <c r="Q372" s="127"/>
      <c r="T372" s="40"/>
    </row>
    <row r="373" spans="1:20" s="3" customFormat="1" ht="29.25" customHeight="1">
      <c r="A373" s="119"/>
      <c r="B373" s="120"/>
      <c r="C373" s="125"/>
      <c r="D373" s="125"/>
      <c r="E373" s="126"/>
      <c r="F373" s="126"/>
      <c r="G373" s="126"/>
      <c r="H373" s="126"/>
      <c r="I373" s="126"/>
      <c r="J373" s="127"/>
      <c r="K373" s="127"/>
      <c r="L373" s="127"/>
      <c r="M373" s="126"/>
      <c r="N373" s="127"/>
      <c r="O373" s="127"/>
      <c r="P373" s="127"/>
      <c r="Q373" s="127"/>
      <c r="T373" s="40"/>
    </row>
    <row r="374" spans="1:20" s="3" customFormat="1" ht="29.25" customHeight="1">
      <c r="A374" s="119"/>
      <c r="B374" s="120"/>
      <c r="C374" s="125"/>
      <c r="D374" s="125"/>
      <c r="E374" s="126"/>
      <c r="F374" s="126"/>
      <c r="G374" s="126"/>
      <c r="H374" s="126"/>
      <c r="I374" s="126"/>
      <c r="J374" s="127"/>
      <c r="K374" s="127"/>
      <c r="L374" s="127"/>
      <c r="M374" s="126"/>
      <c r="N374" s="127"/>
      <c r="O374" s="127"/>
      <c r="P374" s="127"/>
      <c r="Q374" s="127"/>
      <c r="T374" s="40"/>
    </row>
    <row r="375" spans="1:20" s="3" customFormat="1" ht="29.25" customHeight="1">
      <c r="A375" s="119"/>
      <c r="B375" s="120"/>
      <c r="C375" s="125"/>
      <c r="D375" s="125"/>
      <c r="E375" s="126"/>
      <c r="F375" s="126"/>
      <c r="G375" s="126"/>
      <c r="H375" s="126"/>
      <c r="I375" s="126"/>
      <c r="J375" s="127"/>
      <c r="K375" s="127"/>
      <c r="L375" s="127"/>
      <c r="M375" s="126"/>
      <c r="N375" s="127"/>
      <c r="O375" s="127"/>
      <c r="P375" s="127"/>
      <c r="Q375" s="127"/>
      <c r="T375" s="40"/>
    </row>
    <row r="376" spans="1:20" s="3" customFormat="1" ht="29.25" customHeight="1">
      <c r="A376" s="119"/>
      <c r="B376" s="120"/>
      <c r="C376" s="125"/>
      <c r="D376" s="125"/>
      <c r="E376" s="126"/>
      <c r="F376" s="126"/>
      <c r="G376" s="126"/>
      <c r="H376" s="126"/>
      <c r="I376" s="126"/>
      <c r="J376" s="127"/>
      <c r="K376" s="127"/>
      <c r="L376" s="127"/>
      <c r="M376" s="126"/>
      <c r="N376" s="127"/>
      <c r="O376" s="127"/>
      <c r="P376" s="127"/>
      <c r="Q376" s="127"/>
      <c r="T376" s="40"/>
    </row>
    <row r="377" spans="1:20" s="3" customFormat="1" ht="29.25" customHeight="1">
      <c r="A377" s="119"/>
      <c r="B377" s="120"/>
      <c r="C377" s="125"/>
      <c r="D377" s="125"/>
      <c r="E377" s="126"/>
      <c r="F377" s="126"/>
      <c r="G377" s="126"/>
      <c r="H377" s="126"/>
      <c r="I377" s="126"/>
      <c r="J377" s="127"/>
      <c r="K377" s="127"/>
      <c r="L377" s="127"/>
      <c r="M377" s="126"/>
      <c r="N377" s="127"/>
      <c r="O377" s="127"/>
      <c r="P377" s="127"/>
      <c r="Q377" s="127"/>
      <c r="T377" s="40"/>
    </row>
    <row r="378" spans="1:20" s="3" customFormat="1" ht="29.25" customHeight="1">
      <c r="A378" s="119"/>
      <c r="B378" s="120"/>
      <c r="C378" s="125"/>
      <c r="D378" s="125"/>
      <c r="E378" s="126"/>
      <c r="F378" s="126"/>
      <c r="G378" s="126"/>
      <c r="H378" s="126"/>
      <c r="I378" s="126"/>
      <c r="J378" s="127"/>
      <c r="K378" s="127"/>
      <c r="L378" s="127"/>
      <c r="M378" s="126"/>
      <c r="N378" s="127"/>
      <c r="O378" s="127"/>
      <c r="P378" s="127"/>
      <c r="Q378" s="127"/>
      <c r="T378" s="40"/>
    </row>
    <row r="379" spans="1:20" s="3" customFormat="1" ht="29.25" customHeight="1">
      <c r="A379" s="119"/>
      <c r="B379" s="120"/>
      <c r="C379" s="125"/>
      <c r="D379" s="125"/>
      <c r="E379" s="126"/>
      <c r="F379" s="126"/>
      <c r="G379" s="126"/>
      <c r="H379" s="126"/>
      <c r="I379" s="126"/>
      <c r="J379" s="127"/>
      <c r="K379" s="127"/>
      <c r="L379" s="127"/>
      <c r="M379" s="126"/>
      <c r="N379" s="127"/>
      <c r="O379" s="127"/>
      <c r="P379" s="127"/>
      <c r="Q379" s="127"/>
      <c r="T379" s="40"/>
    </row>
    <row r="380" spans="1:20" s="3" customFormat="1" ht="29.25" customHeight="1">
      <c r="A380" s="119"/>
      <c r="B380" s="120"/>
      <c r="C380" s="125"/>
      <c r="D380" s="125"/>
      <c r="E380" s="126"/>
      <c r="F380" s="126"/>
      <c r="G380" s="126"/>
      <c r="H380" s="126"/>
      <c r="I380" s="126"/>
      <c r="J380" s="127"/>
      <c r="K380" s="127"/>
      <c r="L380" s="127"/>
      <c r="M380" s="126"/>
      <c r="N380" s="127"/>
      <c r="O380" s="127"/>
      <c r="P380" s="127"/>
      <c r="Q380" s="127"/>
      <c r="T380" s="40"/>
    </row>
    <row r="381" spans="1:20" s="3" customFormat="1" ht="29.25" customHeight="1">
      <c r="A381" s="119"/>
      <c r="B381" s="120"/>
      <c r="C381" s="125"/>
      <c r="D381" s="125"/>
      <c r="E381" s="126"/>
      <c r="F381" s="126"/>
      <c r="G381" s="126"/>
      <c r="H381" s="126"/>
      <c r="I381" s="126"/>
      <c r="J381" s="127"/>
      <c r="K381" s="127"/>
      <c r="L381" s="127"/>
      <c r="M381" s="126"/>
      <c r="N381" s="127"/>
      <c r="O381" s="127"/>
      <c r="P381" s="127"/>
      <c r="Q381" s="127"/>
      <c r="T381" s="40"/>
    </row>
    <row r="382" spans="1:20" s="3" customFormat="1" ht="29.25" customHeight="1">
      <c r="A382" s="119"/>
      <c r="B382" s="120"/>
      <c r="C382" s="125"/>
      <c r="D382" s="125"/>
      <c r="E382" s="126"/>
      <c r="F382" s="126"/>
      <c r="G382" s="126"/>
      <c r="H382" s="126"/>
      <c r="I382" s="126"/>
      <c r="J382" s="127"/>
      <c r="K382" s="127"/>
      <c r="L382" s="127"/>
      <c r="M382" s="126"/>
      <c r="N382" s="127"/>
      <c r="O382" s="127"/>
      <c r="P382" s="127"/>
      <c r="Q382" s="127"/>
      <c r="T382" s="40"/>
    </row>
    <row r="383" spans="1:20" s="3" customFormat="1" ht="29.25" customHeight="1">
      <c r="A383" s="119"/>
      <c r="B383" s="120"/>
      <c r="C383" s="125"/>
      <c r="D383" s="125"/>
      <c r="E383" s="126"/>
      <c r="F383" s="126"/>
      <c r="G383" s="126"/>
      <c r="H383" s="126"/>
      <c r="I383" s="126"/>
      <c r="J383" s="127"/>
      <c r="K383" s="127"/>
      <c r="L383" s="127"/>
      <c r="M383" s="126"/>
      <c r="N383" s="127"/>
      <c r="O383" s="127"/>
      <c r="P383" s="127"/>
      <c r="Q383" s="127"/>
      <c r="T383" s="40"/>
    </row>
    <row r="384" spans="1:20" s="3" customFormat="1" ht="29.25" customHeight="1">
      <c r="A384" s="119"/>
      <c r="B384" s="120"/>
      <c r="C384" s="125"/>
      <c r="D384" s="125"/>
      <c r="E384" s="126"/>
      <c r="F384" s="126"/>
      <c r="G384" s="126"/>
      <c r="H384" s="126"/>
      <c r="I384" s="126"/>
      <c r="J384" s="127"/>
      <c r="K384" s="127"/>
      <c r="L384" s="127"/>
      <c r="M384" s="126"/>
      <c r="N384" s="127"/>
      <c r="O384" s="127"/>
      <c r="P384" s="127"/>
      <c r="Q384" s="127"/>
      <c r="T384" s="40"/>
    </row>
    <row r="385" spans="1:20" s="3" customFormat="1" ht="29.25" customHeight="1">
      <c r="A385" s="119"/>
      <c r="B385" s="120"/>
      <c r="C385" s="125"/>
      <c r="D385" s="125"/>
      <c r="E385" s="126"/>
      <c r="F385" s="126"/>
      <c r="G385" s="126"/>
      <c r="H385" s="126"/>
      <c r="I385" s="126"/>
      <c r="J385" s="127"/>
      <c r="K385" s="127"/>
      <c r="L385" s="127"/>
      <c r="M385" s="126"/>
      <c r="N385" s="127"/>
      <c r="O385" s="127"/>
      <c r="P385" s="127"/>
      <c r="Q385" s="127"/>
      <c r="T385" s="40"/>
    </row>
    <row r="386" spans="1:20" s="3" customFormat="1" ht="29.25" customHeight="1">
      <c r="A386" s="119"/>
      <c r="B386" s="120"/>
      <c r="C386" s="125"/>
      <c r="D386" s="125"/>
      <c r="E386" s="126"/>
      <c r="F386" s="126"/>
      <c r="G386" s="126"/>
      <c r="H386" s="126"/>
      <c r="I386" s="126"/>
      <c r="J386" s="127"/>
      <c r="K386" s="127"/>
      <c r="L386" s="127"/>
      <c r="M386" s="126"/>
      <c r="N386" s="127"/>
      <c r="O386" s="127"/>
      <c r="P386" s="127"/>
      <c r="Q386" s="127"/>
      <c r="T386" s="40"/>
    </row>
    <row r="387" spans="1:20" s="3" customFormat="1" ht="29.25" customHeight="1">
      <c r="A387" s="119"/>
      <c r="B387" s="120"/>
      <c r="C387" s="125"/>
      <c r="D387" s="125"/>
      <c r="E387" s="126"/>
      <c r="F387" s="126"/>
      <c r="G387" s="126"/>
      <c r="H387" s="126"/>
      <c r="I387" s="126"/>
      <c r="J387" s="127"/>
      <c r="K387" s="127"/>
      <c r="L387" s="127"/>
      <c r="M387" s="126"/>
      <c r="N387" s="127"/>
      <c r="O387" s="127"/>
      <c r="P387" s="127"/>
      <c r="Q387" s="127"/>
      <c r="T387" s="40"/>
    </row>
    <row r="388" spans="1:20" s="3" customFormat="1" ht="29.25" customHeight="1">
      <c r="A388" s="119"/>
      <c r="B388" s="120"/>
      <c r="C388" s="125"/>
      <c r="D388" s="125"/>
      <c r="E388" s="126"/>
      <c r="F388" s="126"/>
      <c r="G388" s="126"/>
      <c r="H388" s="126"/>
      <c r="I388" s="126"/>
      <c r="J388" s="127"/>
      <c r="K388" s="127"/>
      <c r="L388" s="127"/>
      <c r="M388" s="126"/>
      <c r="N388" s="127"/>
      <c r="O388" s="127"/>
      <c r="P388" s="127"/>
      <c r="Q388" s="127"/>
      <c r="T388" s="40"/>
    </row>
    <row r="389" spans="1:20" s="3" customFormat="1" ht="29.25" customHeight="1">
      <c r="A389" s="119"/>
      <c r="B389" s="120"/>
      <c r="C389" s="125"/>
      <c r="D389" s="125"/>
      <c r="E389" s="126"/>
      <c r="F389" s="126"/>
      <c r="G389" s="126"/>
      <c r="H389" s="126"/>
      <c r="I389" s="126"/>
      <c r="J389" s="127"/>
      <c r="K389" s="127"/>
      <c r="L389" s="127"/>
      <c r="M389" s="126"/>
      <c r="N389" s="127"/>
      <c r="O389" s="127"/>
      <c r="P389" s="127"/>
      <c r="Q389" s="127"/>
      <c r="T389" s="40"/>
    </row>
    <row r="390" spans="1:20" s="3" customFormat="1" ht="29.25" customHeight="1">
      <c r="A390" s="119"/>
      <c r="B390" s="120"/>
      <c r="C390" s="125"/>
      <c r="D390" s="125"/>
      <c r="E390" s="126"/>
      <c r="F390" s="126"/>
      <c r="G390" s="126"/>
      <c r="H390" s="126"/>
      <c r="I390" s="126"/>
      <c r="J390" s="127"/>
      <c r="K390" s="127"/>
      <c r="L390" s="127"/>
      <c r="M390" s="126"/>
      <c r="N390" s="127"/>
      <c r="O390" s="127"/>
      <c r="P390" s="127"/>
      <c r="Q390" s="127"/>
      <c r="T390" s="40"/>
    </row>
    <row r="391" spans="1:20" s="3" customFormat="1" ht="29.25" customHeight="1">
      <c r="A391" s="119"/>
      <c r="B391" s="120"/>
      <c r="C391" s="125"/>
      <c r="D391" s="125"/>
      <c r="E391" s="126"/>
      <c r="F391" s="126"/>
      <c r="G391" s="126"/>
      <c r="H391" s="126"/>
      <c r="I391" s="126"/>
      <c r="J391" s="127"/>
      <c r="K391" s="127"/>
      <c r="L391" s="127"/>
      <c r="M391" s="126"/>
      <c r="N391" s="127"/>
      <c r="O391" s="127"/>
      <c r="P391" s="127"/>
      <c r="Q391" s="127"/>
      <c r="T391" s="40"/>
    </row>
    <row r="392" spans="1:20" s="3" customFormat="1" ht="29.25" customHeight="1">
      <c r="A392" s="119"/>
      <c r="B392" s="120"/>
      <c r="C392" s="125"/>
      <c r="D392" s="125"/>
      <c r="E392" s="126"/>
      <c r="F392" s="126"/>
      <c r="G392" s="126"/>
      <c r="H392" s="126"/>
      <c r="I392" s="126"/>
      <c r="J392" s="127"/>
      <c r="K392" s="127"/>
      <c r="L392" s="127"/>
      <c r="M392" s="126"/>
      <c r="N392" s="127"/>
      <c r="O392" s="127"/>
      <c r="P392" s="127"/>
      <c r="Q392" s="127"/>
      <c r="T392" s="40"/>
    </row>
    <row r="393" spans="1:20" s="3" customFormat="1" ht="29.25" customHeight="1">
      <c r="A393" s="164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T393" s="40"/>
    </row>
    <row r="394" spans="1:20" s="3" customFormat="1" ht="29.25" customHeight="1">
      <c r="A394" s="164"/>
      <c r="B394" s="164"/>
      <c r="C394" s="164"/>
      <c r="D394" s="164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T394" s="40"/>
    </row>
    <row r="395" spans="1:20" s="3" customFormat="1" ht="29.25" customHeight="1">
      <c r="A395" s="164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T395" s="40"/>
    </row>
    <row r="396" spans="1:20" s="3" customFormat="1" ht="7.5" customHeight="1">
      <c r="A396" s="111"/>
      <c r="B396" s="111"/>
      <c r="C396" s="111"/>
      <c r="D396" s="111"/>
      <c r="E396" s="112"/>
      <c r="F396" s="112" t="s">
        <v>16</v>
      </c>
      <c r="G396" s="112">
        <v>8</v>
      </c>
      <c r="H396" s="112" t="s">
        <v>17</v>
      </c>
      <c r="I396" s="112"/>
      <c r="J396" s="112"/>
      <c r="K396" s="112"/>
      <c r="L396" s="112"/>
      <c r="M396" s="112"/>
      <c r="N396" s="112"/>
      <c r="O396" s="112"/>
      <c r="P396" s="112"/>
      <c r="Q396" s="112"/>
      <c r="R396" s="166"/>
      <c r="S396" s="166"/>
      <c r="T396" s="167"/>
    </row>
    <row r="397" spans="2:17" ht="21.75" customHeight="1">
      <c r="B397" s="82" t="s">
        <v>18</v>
      </c>
      <c r="C397" s="82"/>
      <c r="D397" s="82"/>
      <c r="E397" s="152"/>
      <c r="F397" s="153" t="e">
        <f>F82+F67+#REF!+#REF!+#REF!+#REF!+#REF!+#REF!+F32+F24+#REF!+#REF!+#REF!+#REF!+F89+#REF!+F103</f>
        <v>#REF!</v>
      </c>
      <c r="G397" s="569" t="e">
        <f>G82+G67+#REF!+#REF!+#REF!+#REF!+#REF!+#REF!+G32+G24+#REF!+#REF!+#REF!+#REF!+#REF!+G96+G103+G110</f>
        <v>#REF!</v>
      </c>
      <c r="H397" s="569"/>
      <c r="I397" s="154"/>
      <c r="Q397" s="161"/>
    </row>
    <row r="398" spans="1:10" ht="11.25">
      <c r="A398" s="11"/>
      <c r="B398" s="155" t="s">
        <v>222</v>
      </c>
      <c r="C398" s="155"/>
      <c r="D398" s="155"/>
      <c r="E398" s="155" t="s">
        <v>20</v>
      </c>
      <c r="F398" s="156">
        <v>4305866</v>
      </c>
      <c r="G398" s="577">
        <v>14872324</v>
      </c>
      <c r="H398" s="578"/>
      <c r="I398" s="155" t="s">
        <v>322</v>
      </c>
      <c r="J398" s="11"/>
    </row>
    <row r="399" spans="1:17" ht="11.25">
      <c r="A399" s="7"/>
      <c r="B399" s="157"/>
      <c r="C399" s="157"/>
      <c r="D399" s="157"/>
      <c r="E399" s="158"/>
      <c r="F399" s="159" t="e">
        <f>F397-F398</f>
        <v>#REF!</v>
      </c>
      <c r="G399" s="571">
        <f>G214</f>
        <v>13853866</v>
      </c>
      <c r="H399" s="571"/>
      <c r="I399" s="158"/>
      <c r="J399" s="7"/>
      <c r="Q399" s="161"/>
    </row>
    <row r="400" spans="1:11" ht="11.25">
      <c r="A400" s="7"/>
      <c r="B400" s="157"/>
      <c r="C400" s="157"/>
      <c r="D400" s="157"/>
      <c r="E400" s="157"/>
      <c r="F400" s="159"/>
      <c r="G400" s="572">
        <f>G398-G399</f>
        <v>1018458</v>
      </c>
      <c r="H400" s="573"/>
      <c r="I400" s="160" t="s">
        <v>21</v>
      </c>
      <c r="J400" s="561">
        <f>G152+G112+G104+G97+G83+G68+G25</f>
        <v>1633217</v>
      </c>
      <c r="K400" s="561"/>
    </row>
    <row r="401" spans="6:9" ht="11.25">
      <c r="F401" s="153">
        <f>SUM(F404:F405)</f>
        <v>87455</v>
      </c>
      <c r="G401" s="568" t="e">
        <f>G397-G398</f>
        <v>#REF!</v>
      </c>
      <c r="H401" s="568"/>
      <c r="I401" s="36" t="e">
        <f>I399-I400</f>
        <v>#VALUE!</v>
      </c>
    </row>
    <row r="402" spans="5:9" ht="11.25">
      <c r="E402" s="161" t="e">
        <f>F401-F399</f>
        <v>#REF!</v>
      </c>
      <c r="F402" s="153"/>
      <c r="G402" s="562"/>
      <c r="H402" s="562"/>
      <c r="I402" s="162"/>
    </row>
    <row r="403" spans="6:9" ht="11.25">
      <c r="F403" s="153"/>
      <c r="G403" s="562"/>
      <c r="H403" s="562"/>
      <c r="I403" s="162"/>
    </row>
    <row r="404" spans="6:7" ht="11.25">
      <c r="F404" s="163">
        <v>57360</v>
      </c>
      <c r="G404" s="2" t="s">
        <v>22</v>
      </c>
    </row>
    <row r="405" spans="4:10" ht="11.25">
      <c r="D405" s="82"/>
      <c r="E405" s="82"/>
      <c r="F405" s="163">
        <v>30095</v>
      </c>
      <c r="G405" s="49" t="s">
        <v>221</v>
      </c>
      <c r="H405" s="82"/>
      <c r="I405" s="82"/>
      <c r="J405" s="82"/>
    </row>
    <row r="406" spans="4:10" ht="11.25">
      <c r="D406" s="82"/>
      <c r="E406" s="82"/>
      <c r="F406" s="82"/>
      <c r="G406" s="82" t="s">
        <v>223</v>
      </c>
      <c r="H406" s="82"/>
      <c r="I406" s="82"/>
      <c r="J406" s="82"/>
    </row>
    <row r="407" spans="4:10" ht="11.25">
      <c r="D407" s="82"/>
      <c r="E407" s="82"/>
      <c r="F407" s="82"/>
      <c r="G407" s="153"/>
      <c r="H407" s="82"/>
      <c r="I407" s="82"/>
      <c r="J407" s="82"/>
    </row>
    <row r="408" spans="4:10" ht="11.25">
      <c r="D408" s="82"/>
      <c r="E408" s="82"/>
      <c r="F408" s="82"/>
      <c r="G408" s="82"/>
      <c r="H408" s="82"/>
      <c r="I408" s="82"/>
      <c r="J408" s="82"/>
    </row>
    <row r="409" spans="4:10" ht="11.25">
      <c r="D409" s="82"/>
      <c r="E409" s="82"/>
      <c r="F409" s="82"/>
      <c r="G409" s="82"/>
      <c r="H409" s="82"/>
      <c r="I409" s="82"/>
      <c r="J409" s="82"/>
    </row>
    <row r="410" spans="4:10" ht="11.25">
      <c r="D410" s="82"/>
      <c r="E410" s="82"/>
      <c r="F410" s="82"/>
      <c r="G410" s="82"/>
      <c r="H410" s="82"/>
      <c r="I410" s="82"/>
      <c r="J410" s="82"/>
    </row>
    <row r="411" spans="4:10" ht="11.25">
      <c r="D411" s="82"/>
      <c r="E411" s="82"/>
      <c r="F411" s="82"/>
      <c r="G411" s="82"/>
      <c r="H411" s="82"/>
      <c r="I411" s="82"/>
      <c r="J411" s="82"/>
    </row>
    <row r="412" spans="4:10" ht="11.25">
      <c r="D412" s="82"/>
      <c r="E412" s="82"/>
      <c r="F412" s="82"/>
      <c r="G412" s="82"/>
      <c r="H412" s="82"/>
      <c r="I412" s="82"/>
      <c r="J412" s="82"/>
    </row>
    <row r="413" spans="4:10" ht="11.25">
      <c r="D413" s="82"/>
      <c r="E413" s="82"/>
      <c r="F413" s="82"/>
      <c r="G413" s="82"/>
      <c r="H413" s="82"/>
      <c r="I413" s="82"/>
      <c r="J413" s="82"/>
    </row>
    <row r="414" spans="4:10" ht="11.25">
      <c r="D414" s="82"/>
      <c r="E414" s="82"/>
      <c r="F414" s="82"/>
      <c r="G414" s="82"/>
      <c r="H414" s="82"/>
      <c r="I414" s="82"/>
      <c r="J414" s="82"/>
    </row>
    <row r="415" spans="4:10" ht="11.25">
      <c r="D415" s="82"/>
      <c r="E415" s="82"/>
      <c r="F415" s="82"/>
      <c r="G415" s="82"/>
      <c r="H415" s="82"/>
      <c r="I415" s="82"/>
      <c r="J415" s="82"/>
    </row>
    <row r="416" spans="4:10" ht="11.25">
      <c r="D416" s="82"/>
      <c r="E416" s="82"/>
      <c r="F416" s="82"/>
      <c r="G416" s="82"/>
      <c r="H416" s="82"/>
      <c r="I416" s="82"/>
      <c r="J416" s="82"/>
    </row>
    <row r="417" spans="4:10" ht="11.25">
      <c r="D417" s="82"/>
      <c r="E417" s="82"/>
      <c r="F417" s="82"/>
      <c r="G417" s="82"/>
      <c r="H417" s="82"/>
      <c r="I417" s="82"/>
      <c r="J417" s="82"/>
    </row>
    <row r="418" spans="4:10" ht="11.25">
      <c r="D418" s="82"/>
      <c r="E418" s="82"/>
      <c r="F418" s="82"/>
      <c r="G418" s="82"/>
      <c r="H418" s="82"/>
      <c r="I418" s="82"/>
      <c r="J418" s="82"/>
    </row>
    <row r="419" spans="4:10" ht="11.25">
      <c r="D419" s="82"/>
      <c r="E419" s="82"/>
      <c r="F419" s="82"/>
      <c r="G419" s="82"/>
      <c r="H419" s="82"/>
      <c r="I419" s="82"/>
      <c r="J419" s="82"/>
    </row>
    <row r="420" spans="4:10" ht="11.25">
      <c r="D420" s="82"/>
      <c r="E420" s="82"/>
      <c r="F420" s="82"/>
      <c r="G420" s="82"/>
      <c r="H420" s="82"/>
      <c r="I420" s="82"/>
      <c r="J420" s="82"/>
    </row>
    <row r="421" spans="4:10" ht="11.25">
      <c r="D421" s="82"/>
      <c r="E421" s="82"/>
      <c r="F421" s="82"/>
      <c r="G421" s="82"/>
      <c r="H421" s="82"/>
      <c r="I421" s="82"/>
      <c r="J421" s="82"/>
    </row>
    <row r="422" spans="4:10" ht="11.25">
      <c r="D422" s="82"/>
      <c r="E422" s="82"/>
      <c r="F422" s="82"/>
      <c r="G422" s="82"/>
      <c r="H422" s="82"/>
      <c r="I422" s="82"/>
      <c r="J422" s="82"/>
    </row>
    <row r="423" spans="4:10" ht="11.25">
      <c r="D423" s="82"/>
      <c r="E423" s="82"/>
      <c r="F423" s="82"/>
      <c r="G423" s="82"/>
      <c r="H423" s="82"/>
      <c r="I423" s="82"/>
      <c r="J423" s="82"/>
    </row>
    <row r="424" spans="4:10" ht="11.25">
      <c r="D424" s="82"/>
      <c r="E424" s="82"/>
      <c r="F424" s="82"/>
      <c r="G424" s="82"/>
      <c r="H424" s="82"/>
      <c r="I424" s="82"/>
      <c r="J424" s="82"/>
    </row>
    <row r="425" spans="4:10" ht="11.25">
      <c r="D425" s="82"/>
      <c r="E425" s="82"/>
      <c r="F425" s="82"/>
      <c r="G425" s="82"/>
      <c r="H425" s="82"/>
      <c r="I425" s="82"/>
      <c r="J425" s="82"/>
    </row>
    <row r="426" spans="4:10" ht="11.25">
      <c r="D426" s="82"/>
      <c r="E426" s="82"/>
      <c r="F426" s="82"/>
      <c r="G426" s="82"/>
      <c r="H426" s="82"/>
      <c r="I426" s="82"/>
      <c r="J426" s="82"/>
    </row>
    <row r="427" spans="4:10" ht="11.25">
      <c r="D427" s="82"/>
      <c r="E427" s="82"/>
      <c r="F427" s="82"/>
      <c r="G427" s="82"/>
      <c r="H427" s="82"/>
      <c r="I427" s="82"/>
      <c r="J427" s="82"/>
    </row>
    <row r="428" spans="4:10" ht="11.25">
      <c r="D428" s="82"/>
      <c r="E428" s="82"/>
      <c r="F428" s="82"/>
      <c r="G428" s="82"/>
      <c r="H428" s="82"/>
      <c r="I428" s="82"/>
      <c r="J428" s="82"/>
    </row>
    <row r="429" spans="4:10" ht="11.25">
      <c r="D429" s="82"/>
      <c r="E429" s="82"/>
      <c r="F429" s="82"/>
      <c r="G429" s="82"/>
      <c r="H429" s="82"/>
      <c r="I429" s="82"/>
      <c r="J429" s="82"/>
    </row>
    <row r="430" spans="4:10" ht="11.25">
      <c r="D430" s="82"/>
      <c r="E430" s="82"/>
      <c r="F430" s="82"/>
      <c r="G430" s="82"/>
      <c r="H430" s="82"/>
      <c r="I430" s="82"/>
      <c r="J430" s="82"/>
    </row>
    <row r="431" spans="4:10" ht="11.25">
      <c r="D431" s="82"/>
      <c r="E431" s="82"/>
      <c r="F431" s="82"/>
      <c r="G431" s="82"/>
      <c r="H431" s="82"/>
      <c r="I431" s="82"/>
      <c r="J431" s="82"/>
    </row>
    <row r="432" spans="4:10" ht="11.25">
      <c r="D432" s="82"/>
      <c r="E432" s="82"/>
      <c r="F432" s="82"/>
      <c r="G432" s="82"/>
      <c r="H432" s="82"/>
      <c r="I432" s="82"/>
      <c r="J432" s="82"/>
    </row>
    <row r="433" spans="4:10" ht="11.25">
      <c r="D433" s="82"/>
      <c r="E433" s="82"/>
      <c r="F433" s="82"/>
      <c r="G433" s="82"/>
      <c r="H433" s="82"/>
      <c r="I433" s="82"/>
      <c r="J433" s="82"/>
    </row>
    <row r="434" spans="4:10" ht="11.25">
      <c r="D434" s="82"/>
      <c r="E434" s="82"/>
      <c r="F434" s="82"/>
      <c r="G434" s="82"/>
      <c r="H434" s="82"/>
      <c r="I434" s="82"/>
      <c r="J434" s="82"/>
    </row>
    <row r="435" spans="4:10" ht="11.25">
      <c r="D435" s="82"/>
      <c r="E435" s="82"/>
      <c r="F435" s="82"/>
      <c r="G435" s="82"/>
      <c r="H435" s="82"/>
      <c r="I435" s="82"/>
      <c r="J435" s="82"/>
    </row>
    <row r="488" ht="11.25">
      <c r="B488" s="2" t="s">
        <v>224</v>
      </c>
    </row>
    <row r="489" spans="2:9" ht="11.25">
      <c r="B489" s="2" t="s">
        <v>225</v>
      </c>
      <c r="D489" s="554" t="s">
        <v>226</v>
      </c>
      <c r="E489" s="554"/>
      <c r="F489" s="554"/>
      <c r="G489" s="554"/>
      <c r="H489" s="554"/>
      <c r="I489" s="554"/>
    </row>
    <row r="490" spans="4:9" ht="12" thickBot="1">
      <c r="D490" s="555"/>
      <c r="E490" s="555"/>
      <c r="F490" s="555"/>
      <c r="G490" s="555"/>
      <c r="H490" s="555"/>
      <c r="I490" s="555"/>
    </row>
    <row r="491" spans="1:17" ht="12" thickTop="1">
      <c r="A491" s="527" t="s">
        <v>259</v>
      </c>
      <c r="B491" s="524" t="s">
        <v>261</v>
      </c>
      <c r="C491" s="522" t="s">
        <v>262</v>
      </c>
      <c r="D491" s="522" t="s">
        <v>287</v>
      </c>
      <c r="E491" s="522" t="s">
        <v>282</v>
      </c>
      <c r="F491" s="524" t="s">
        <v>247</v>
      </c>
      <c r="G491" s="524"/>
      <c r="H491" s="524" t="s">
        <v>260</v>
      </c>
      <c r="I491" s="524"/>
      <c r="J491" s="524"/>
      <c r="K491" s="524"/>
      <c r="L491" s="524"/>
      <c r="M491" s="524"/>
      <c r="N491" s="524"/>
      <c r="O491" s="524"/>
      <c r="P491" s="524"/>
      <c r="Q491" s="560"/>
    </row>
    <row r="492" spans="1:17" ht="11.25">
      <c r="A492" s="523"/>
      <c r="B492" s="525"/>
      <c r="C492" s="528"/>
      <c r="D492" s="528"/>
      <c r="E492" s="528"/>
      <c r="F492" s="528" t="s">
        <v>309</v>
      </c>
      <c r="G492" s="528" t="s">
        <v>310</v>
      </c>
      <c r="H492" s="525" t="s">
        <v>258</v>
      </c>
      <c r="I492" s="525"/>
      <c r="J492" s="525"/>
      <c r="K492" s="525"/>
      <c r="L492" s="525"/>
      <c r="M492" s="525"/>
      <c r="N492" s="525"/>
      <c r="O492" s="525"/>
      <c r="P492" s="525"/>
      <c r="Q492" s="526"/>
    </row>
    <row r="493" spans="1:17" ht="11.25">
      <c r="A493" s="523"/>
      <c r="B493" s="525"/>
      <c r="C493" s="528"/>
      <c r="D493" s="528"/>
      <c r="E493" s="528"/>
      <c r="F493" s="528"/>
      <c r="G493" s="528"/>
      <c r="H493" s="528" t="s">
        <v>264</v>
      </c>
      <c r="I493" s="525" t="s">
        <v>265</v>
      </c>
      <c r="J493" s="525"/>
      <c r="K493" s="525"/>
      <c r="L493" s="525"/>
      <c r="M493" s="525"/>
      <c r="N493" s="525"/>
      <c r="O493" s="525"/>
      <c r="P493" s="525"/>
      <c r="Q493" s="526"/>
    </row>
    <row r="494" spans="1:17" ht="11.25">
      <c r="A494" s="523"/>
      <c r="B494" s="525"/>
      <c r="C494" s="528"/>
      <c r="D494" s="528"/>
      <c r="E494" s="528"/>
      <c r="F494" s="528"/>
      <c r="G494" s="528"/>
      <c r="H494" s="528"/>
      <c r="I494" s="525" t="s">
        <v>289</v>
      </c>
      <c r="J494" s="525"/>
      <c r="K494" s="525"/>
      <c r="L494" s="525"/>
      <c r="M494" s="525" t="s">
        <v>263</v>
      </c>
      <c r="N494" s="525"/>
      <c r="O494" s="525"/>
      <c r="P494" s="525"/>
      <c r="Q494" s="526"/>
    </row>
    <row r="495" spans="1:17" ht="11.25">
      <c r="A495" s="523"/>
      <c r="B495" s="525"/>
      <c r="C495" s="528"/>
      <c r="D495" s="528"/>
      <c r="E495" s="528"/>
      <c r="F495" s="528"/>
      <c r="G495" s="528"/>
      <c r="H495" s="528"/>
      <c r="I495" s="528" t="s">
        <v>266</v>
      </c>
      <c r="J495" s="525" t="s">
        <v>267</v>
      </c>
      <c r="K495" s="525"/>
      <c r="L495" s="525"/>
      <c r="M495" s="528" t="s">
        <v>268</v>
      </c>
      <c r="N495" s="528" t="s">
        <v>267</v>
      </c>
      <c r="O495" s="528"/>
      <c r="P495" s="528"/>
      <c r="Q495" s="521"/>
    </row>
    <row r="496" spans="1:17" ht="42">
      <c r="A496" s="523"/>
      <c r="B496" s="525"/>
      <c r="C496" s="528"/>
      <c r="D496" s="528"/>
      <c r="E496" s="528"/>
      <c r="F496" s="528"/>
      <c r="G496" s="528"/>
      <c r="H496" s="528"/>
      <c r="I496" s="528"/>
      <c r="J496" s="1" t="s">
        <v>281</v>
      </c>
      <c r="K496" s="1" t="s">
        <v>269</v>
      </c>
      <c r="L496" s="1" t="s">
        <v>271</v>
      </c>
      <c r="M496" s="528"/>
      <c r="N496" s="1" t="s">
        <v>270</v>
      </c>
      <c r="O496" s="1" t="s">
        <v>281</v>
      </c>
      <c r="P496" s="1" t="s">
        <v>269</v>
      </c>
      <c r="Q496" s="16" t="s">
        <v>271</v>
      </c>
    </row>
    <row r="497" spans="1:17" ht="12" thickBot="1">
      <c r="A497" s="17">
        <v>1</v>
      </c>
      <c r="B497" s="18">
        <v>2</v>
      </c>
      <c r="C497" s="18">
        <v>3</v>
      </c>
      <c r="D497" s="18">
        <v>4</v>
      </c>
      <c r="E497" s="18">
        <v>5</v>
      </c>
      <c r="F497" s="18">
        <v>6</v>
      </c>
      <c r="G497" s="18">
        <v>7</v>
      </c>
      <c r="H497" s="18">
        <v>8</v>
      </c>
      <c r="I497" s="18">
        <v>9</v>
      </c>
      <c r="J497" s="18">
        <v>10</v>
      </c>
      <c r="K497" s="18">
        <v>11</v>
      </c>
      <c r="L497" s="18">
        <v>12</v>
      </c>
      <c r="M497" s="18">
        <v>13</v>
      </c>
      <c r="N497" s="18">
        <v>14</v>
      </c>
      <c r="O497" s="18">
        <v>15</v>
      </c>
      <c r="P497" s="18">
        <v>16</v>
      </c>
      <c r="Q497" s="19">
        <v>17</v>
      </c>
    </row>
    <row r="498" spans="1:17" ht="12.75" thickBot="1" thickTop="1">
      <c r="A498" s="20">
        <v>1</v>
      </c>
      <c r="B498" s="21" t="s">
        <v>272</v>
      </c>
      <c r="C498" s="556" t="s">
        <v>257</v>
      </c>
      <c r="D498" s="557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</row>
    <row r="499" spans="1:17" ht="12" thickTop="1">
      <c r="A499" s="558" t="s">
        <v>275</v>
      </c>
      <c r="B499" s="168" t="s">
        <v>301</v>
      </c>
      <c r="C499" s="169"/>
      <c r="D499" s="169"/>
      <c r="E499" s="170"/>
      <c r="F499" s="170"/>
      <c r="G499" s="170"/>
      <c r="H499" s="170"/>
      <c r="I499" s="170"/>
      <c r="J499" s="169"/>
      <c r="K499" s="169"/>
      <c r="L499" s="169"/>
      <c r="M499" s="170"/>
      <c r="N499" s="169"/>
      <c r="O499" s="169"/>
      <c r="P499" s="169"/>
      <c r="Q499" s="171"/>
    </row>
    <row r="500" spans="1:17" ht="22.5">
      <c r="A500" s="541"/>
      <c r="B500" s="172" t="s">
        <v>302</v>
      </c>
      <c r="C500" s="173"/>
      <c r="D500" s="173"/>
      <c r="E500" s="74"/>
      <c r="F500" s="74"/>
      <c r="G500" s="74"/>
      <c r="H500" s="74"/>
      <c r="I500" s="74"/>
      <c r="J500" s="173"/>
      <c r="K500" s="173"/>
      <c r="L500" s="173"/>
      <c r="M500" s="74"/>
      <c r="N500" s="173"/>
      <c r="O500" s="173"/>
      <c r="P500" s="173"/>
      <c r="Q500" s="174"/>
    </row>
    <row r="501" spans="1:17" ht="22.5">
      <c r="A501" s="541"/>
      <c r="B501" s="172" t="s">
        <v>304</v>
      </c>
      <c r="C501" s="173"/>
      <c r="D501" s="173"/>
      <c r="E501" s="74"/>
      <c r="F501" s="74"/>
      <c r="G501" s="74"/>
      <c r="H501" s="74"/>
      <c r="I501" s="74"/>
      <c r="J501" s="173"/>
      <c r="K501" s="173"/>
      <c r="L501" s="173"/>
      <c r="M501" s="74"/>
      <c r="N501" s="173"/>
      <c r="O501" s="173"/>
      <c r="P501" s="173"/>
      <c r="Q501" s="174"/>
    </row>
    <row r="502" spans="1:17" ht="22.5">
      <c r="A502" s="541"/>
      <c r="B502" s="172" t="s">
        <v>227</v>
      </c>
      <c r="C502" s="173"/>
      <c r="D502" s="104" t="s">
        <v>307</v>
      </c>
      <c r="E502" s="74"/>
      <c r="F502" s="74"/>
      <c r="G502" s="74"/>
      <c r="H502" s="74"/>
      <c r="I502" s="74"/>
      <c r="J502" s="173"/>
      <c r="K502" s="173"/>
      <c r="L502" s="173"/>
      <c r="M502" s="74"/>
      <c r="N502" s="173"/>
      <c r="O502" s="173"/>
      <c r="P502" s="173"/>
      <c r="Q502" s="174"/>
    </row>
    <row r="503" spans="1:17" ht="11.25">
      <c r="A503" s="541"/>
      <c r="B503" s="175" t="s">
        <v>274</v>
      </c>
      <c r="C503" s="173"/>
      <c r="D503" s="173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8"/>
    </row>
    <row r="504" spans="1:17" ht="11.25">
      <c r="A504" s="541"/>
      <c r="B504" s="175"/>
      <c r="C504" s="173"/>
      <c r="D504" s="173"/>
      <c r="E504" s="68"/>
      <c r="F504" s="68"/>
      <c r="G504" s="68"/>
      <c r="H504" s="68"/>
      <c r="I504" s="68"/>
      <c r="J504" s="77"/>
      <c r="K504" s="77"/>
      <c r="L504" s="77"/>
      <c r="M504" s="68"/>
      <c r="N504" s="77"/>
      <c r="O504" s="77"/>
      <c r="P504" s="77"/>
      <c r="Q504" s="78"/>
    </row>
    <row r="505" spans="1:17" ht="11.25">
      <c r="A505" s="50"/>
      <c r="B505" s="175" t="s">
        <v>312</v>
      </c>
      <c r="C505" s="173"/>
      <c r="D505" s="173"/>
      <c r="E505" s="68"/>
      <c r="F505" s="68"/>
      <c r="G505" s="68"/>
      <c r="H505" s="68"/>
      <c r="I505" s="68"/>
      <c r="J505" s="77"/>
      <c r="K505" s="77"/>
      <c r="L505" s="77"/>
      <c r="M505" s="68"/>
      <c r="N505" s="77"/>
      <c r="O505" s="77"/>
      <c r="P505" s="77"/>
      <c r="Q505" s="78"/>
    </row>
    <row r="506" spans="1:17" ht="11.25">
      <c r="A506" s="551" t="s">
        <v>276</v>
      </c>
      <c r="B506" s="176" t="s">
        <v>301</v>
      </c>
      <c r="C506" s="177"/>
      <c r="D506" s="177"/>
      <c r="E506" s="178"/>
      <c r="F506" s="178"/>
      <c r="G506" s="178"/>
      <c r="H506" s="178"/>
      <c r="I506" s="178"/>
      <c r="J506" s="177"/>
      <c r="K506" s="177"/>
      <c r="L506" s="177"/>
      <c r="M506" s="178"/>
      <c r="N506" s="177"/>
      <c r="O506" s="177"/>
      <c r="P506" s="177"/>
      <c r="Q506" s="177"/>
    </row>
    <row r="507" spans="1:17" ht="22.5">
      <c r="A507" s="552"/>
      <c r="B507" s="179" t="s">
        <v>302</v>
      </c>
      <c r="C507" s="59"/>
      <c r="D507" s="59"/>
      <c r="E507" s="56"/>
      <c r="F507" s="56"/>
      <c r="G507" s="56"/>
      <c r="H507" s="56"/>
      <c r="I507" s="56"/>
      <c r="J507" s="59"/>
      <c r="K507" s="59"/>
      <c r="L507" s="59"/>
      <c r="M507" s="56"/>
      <c r="N507" s="59"/>
      <c r="O507" s="59"/>
      <c r="P507" s="59"/>
      <c r="Q507" s="59"/>
    </row>
    <row r="508" spans="1:17" ht="22.5">
      <c r="A508" s="552"/>
      <c r="B508" s="179" t="s">
        <v>304</v>
      </c>
      <c r="C508" s="59"/>
      <c r="D508" s="59"/>
      <c r="E508" s="56"/>
      <c r="F508" s="56"/>
      <c r="G508" s="56"/>
      <c r="H508" s="56"/>
      <c r="I508" s="56"/>
      <c r="J508" s="59"/>
      <c r="K508" s="59"/>
      <c r="L508" s="59"/>
      <c r="M508" s="56"/>
      <c r="N508" s="59"/>
      <c r="O508" s="59"/>
      <c r="P508" s="59"/>
      <c r="Q508" s="59"/>
    </row>
    <row r="509" spans="1:17" ht="22.5">
      <c r="A509" s="552"/>
      <c r="B509" s="179" t="s">
        <v>228</v>
      </c>
      <c r="C509" s="59"/>
      <c r="D509" s="180" t="s">
        <v>229</v>
      </c>
      <c r="E509" s="56"/>
      <c r="F509" s="56"/>
      <c r="G509" s="56"/>
      <c r="H509" s="56"/>
      <c r="I509" s="56"/>
      <c r="J509" s="59"/>
      <c r="K509" s="59"/>
      <c r="L509" s="59"/>
      <c r="M509" s="56"/>
      <c r="N509" s="59"/>
      <c r="O509" s="59"/>
      <c r="P509" s="59"/>
      <c r="Q509" s="59"/>
    </row>
    <row r="510" spans="1:17" ht="11.25">
      <c r="A510" s="552"/>
      <c r="B510" s="55" t="s">
        <v>274</v>
      </c>
      <c r="C510" s="59"/>
      <c r="D510" s="59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</row>
    <row r="511" spans="1:17" ht="11.25">
      <c r="A511" s="552"/>
      <c r="B511" s="55"/>
      <c r="C511" s="59"/>
      <c r="D511" s="59"/>
      <c r="E511" s="56"/>
      <c r="F511" s="56"/>
      <c r="G511" s="56"/>
      <c r="H511" s="56"/>
      <c r="I511" s="56"/>
      <c r="J511" s="59"/>
      <c r="K511" s="59"/>
      <c r="L511" s="59"/>
      <c r="M511" s="56"/>
      <c r="N511" s="59"/>
      <c r="O511" s="59"/>
      <c r="P511" s="59"/>
      <c r="Q511" s="59"/>
    </row>
    <row r="512" spans="1:17" ht="11.25">
      <c r="A512" s="553"/>
      <c r="B512" s="63" t="s">
        <v>312</v>
      </c>
      <c r="C512" s="64"/>
      <c r="D512" s="64"/>
      <c r="E512" s="181"/>
      <c r="F512" s="181"/>
      <c r="G512" s="181"/>
      <c r="H512" s="181"/>
      <c r="I512" s="181"/>
      <c r="J512" s="64"/>
      <c r="K512" s="64"/>
      <c r="L512" s="64"/>
      <c r="M512" s="181"/>
      <c r="N512" s="64"/>
      <c r="O512" s="64"/>
      <c r="P512" s="64"/>
      <c r="Q512" s="64"/>
    </row>
  </sheetData>
  <sheetProtection/>
  <mergeCells count="107">
    <mergeCell ref="C185:D185"/>
    <mergeCell ref="C198:D198"/>
    <mergeCell ref="C207:D207"/>
    <mergeCell ref="U214:W214"/>
    <mergeCell ref="C192:D192"/>
    <mergeCell ref="A285:B285"/>
    <mergeCell ref="A182:A188"/>
    <mergeCell ref="A169:A174"/>
    <mergeCell ref="A175:A181"/>
    <mergeCell ref="A189:A195"/>
    <mergeCell ref="A196:A204"/>
    <mergeCell ref="A205:A213"/>
    <mergeCell ref="A253:A259"/>
    <mergeCell ref="C286:D286"/>
    <mergeCell ref="A26:A32"/>
    <mergeCell ref="A33:A39"/>
    <mergeCell ref="A286:B286"/>
    <mergeCell ref="A214:B214"/>
    <mergeCell ref="A233:A239"/>
    <mergeCell ref="A105:A112"/>
    <mergeCell ref="A148:A154"/>
    <mergeCell ref="A243:A249"/>
    <mergeCell ref="C53:D53"/>
    <mergeCell ref="I5:Q5"/>
    <mergeCell ref="A224:A229"/>
    <mergeCell ref="A216:A222"/>
    <mergeCell ref="A3:A8"/>
    <mergeCell ref="F4:F8"/>
    <mergeCell ref="C3:C8"/>
    <mergeCell ref="E3:E8"/>
    <mergeCell ref="C10:D10"/>
    <mergeCell ref="D3:D8"/>
    <mergeCell ref="C61:D61"/>
    <mergeCell ref="G266:H266"/>
    <mergeCell ref="A128:A134"/>
    <mergeCell ref="I6:L6"/>
    <mergeCell ref="J7:L7"/>
    <mergeCell ref="A142:A147"/>
    <mergeCell ref="A60:A68"/>
    <mergeCell ref="A18:A25"/>
    <mergeCell ref="A40:A45"/>
    <mergeCell ref="A54:A58"/>
    <mergeCell ref="C214:D214"/>
    <mergeCell ref="A77:A83"/>
    <mergeCell ref="A91:A97"/>
    <mergeCell ref="A98:A104"/>
    <mergeCell ref="A84:A90"/>
    <mergeCell ref="A113:A119"/>
    <mergeCell ref="A120:A127"/>
    <mergeCell ref="A135:A140"/>
    <mergeCell ref="A162:A168"/>
    <mergeCell ref="A155:A161"/>
    <mergeCell ref="J495:L495"/>
    <mergeCell ref="G399:H399"/>
    <mergeCell ref="G400:H400"/>
    <mergeCell ref="J269:K269"/>
    <mergeCell ref="G269:H269"/>
    <mergeCell ref="F491:G491"/>
    <mergeCell ref="G492:G496"/>
    <mergeCell ref="G272:H272"/>
    <mergeCell ref="G398:H398"/>
    <mergeCell ref="G402:H402"/>
    <mergeCell ref="C285:D285"/>
    <mergeCell ref="G267:H267"/>
    <mergeCell ref="G268:H268"/>
    <mergeCell ref="M494:Q494"/>
    <mergeCell ref="F492:F496"/>
    <mergeCell ref="G401:H401"/>
    <mergeCell ref="G397:H397"/>
    <mergeCell ref="D491:D496"/>
    <mergeCell ref="C491:C496"/>
    <mergeCell ref="G270:H270"/>
    <mergeCell ref="H4:Q4"/>
    <mergeCell ref="H493:H496"/>
    <mergeCell ref="N495:Q495"/>
    <mergeCell ref="M7:M8"/>
    <mergeCell ref="G271:H271"/>
    <mergeCell ref="M495:M496"/>
    <mergeCell ref="H492:Q492"/>
    <mergeCell ref="H491:Q491"/>
    <mergeCell ref="J400:K400"/>
    <mergeCell ref="G403:H403"/>
    <mergeCell ref="A506:A512"/>
    <mergeCell ref="D489:I490"/>
    <mergeCell ref="C498:D498"/>
    <mergeCell ref="A499:A504"/>
    <mergeCell ref="I495:I496"/>
    <mergeCell ref="I493:Q493"/>
    <mergeCell ref="I494:L494"/>
    <mergeCell ref="A491:A496"/>
    <mergeCell ref="B491:B496"/>
    <mergeCell ref="E491:E496"/>
    <mergeCell ref="O1:Q1"/>
    <mergeCell ref="A1:M1"/>
    <mergeCell ref="F3:G3"/>
    <mergeCell ref="B3:B8"/>
    <mergeCell ref="M6:Q6"/>
    <mergeCell ref="N7:Q7"/>
    <mergeCell ref="I7:I8"/>
    <mergeCell ref="H3:Q3"/>
    <mergeCell ref="H5:H8"/>
    <mergeCell ref="G4:G8"/>
    <mergeCell ref="A69:A76"/>
    <mergeCell ref="C71:D71"/>
    <mergeCell ref="C70:D70"/>
    <mergeCell ref="A11:A17"/>
    <mergeCell ref="A47:A52"/>
  </mergeCells>
  <printOptions horizontalCentered="1"/>
  <pageMargins left="0.1968503937007874" right="0.1968503937007874" top="0.3937007874015748" bottom="0.1968503937007874" header="0.1968503937007874" footer="0.5118110236220472"/>
  <pageSetup firstPageNumber="26" useFirstPageNumber="1" horizontalDpi="600" verticalDpi="600" orientation="landscape" paperSize="9" scale="65" r:id="rId1"/>
  <headerFooter alignWithMargins="0">
    <oddHeader>&amp;R&amp;9
</oddHeader>
  </headerFooter>
  <rowBreaks count="6" manualBreakCount="6">
    <brk id="39" max="16" man="1"/>
    <brk id="76" max="16" man="1"/>
    <brk id="112" max="16" man="1"/>
    <brk id="147" max="16" man="1"/>
    <brk id="181" max="16" man="1"/>
    <brk id="28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Q89"/>
  <sheetViews>
    <sheetView zoomScale="90" zoomScaleNormal="90" zoomScaleSheetLayoutView="100" zoomScalePageLayoutView="0" workbookViewId="0" topLeftCell="A31">
      <selection activeCell="D38" sqref="D38"/>
    </sheetView>
  </sheetViews>
  <sheetFormatPr defaultColWidth="9.00390625" defaultRowHeight="12.75"/>
  <cols>
    <col min="1" max="1" width="4.75390625" style="391" customWidth="1"/>
    <col min="2" max="2" width="5.625" style="391" customWidth="1"/>
    <col min="3" max="3" width="6.25390625" style="391" customWidth="1"/>
    <col min="4" max="4" width="40.375" style="391" customWidth="1"/>
    <col min="5" max="6" width="12.00390625" style="391" customWidth="1"/>
    <col min="7" max="7" width="13.75390625" style="391" customWidth="1"/>
    <col min="8" max="8" width="12.375" style="391" bestFit="1" customWidth="1"/>
    <col min="9" max="9" width="9.875" style="391" customWidth="1"/>
    <col min="10" max="10" width="11.125" style="391" customWidth="1"/>
    <col min="11" max="11" width="12.375" style="391" customWidth="1"/>
    <col min="12" max="12" width="12.25390625" style="391" customWidth="1"/>
    <col min="13" max="13" width="10.25390625" style="391" customWidth="1"/>
    <col min="14" max="14" width="12.00390625" style="391" customWidth="1"/>
    <col min="15" max="16" width="11.875" style="391" customWidth="1"/>
    <col min="17" max="17" width="14.75390625" style="391" customWidth="1"/>
    <col min="18" max="16384" width="9.125" style="391" customWidth="1"/>
  </cols>
  <sheetData>
    <row r="1" spans="1:17" ht="18.75" customHeight="1">
      <c r="A1" s="616" t="s">
        <v>34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 t="s">
        <v>186</v>
      </c>
      <c r="Q1" s="616"/>
    </row>
    <row r="2" spans="1:17" ht="11.25" customHeight="1" thickBo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390"/>
      <c r="Q2" s="392" t="s">
        <v>256</v>
      </c>
    </row>
    <row r="3" spans="1:17" ht="19.5" customHeight="1" thickTop="1">
      <c r="A3" s="618" t="s">
        <v>259</v>
      </c>
      <c r="B3" s="620" t="s">
        <v>245</v>
      </c>
      <c r="C3" s="620" t="s">
        <v>35</v>
      </c>
      <c r="D3" s="625" t="s">
        <v>36</v>
      </c>
      <c r="E3" s="625" t="s">
        <v>37</v>
      </c>
      <c r="F3" s="626" t="s">
        <v>38</v>
      </c>
      <c r="G3" s="625" t="s">
        <v>260</v>
      </c>
      <c r="H3" s="625"/>
      <c r="I3" s="625"/>
      <c r="J3" s="625"/>
      <c r="K3" s="625"/>
      <c r="L3" s="625"/>
      <c r="M3" s="625"/>
      <c r="N3" s="625"/>
      <c r="O3" s="625"/>
      <c r="P3" s="625"/>
      <c r="Q3" s="622" t="s">
        <v>39</v>
      </c>
    </row>
    <row r="4" spans="1:17" ht="19.5" customHeight="1">
      <c r="A4" s="619"/>
      <c r="B4" s="621"/>
      <c r="C4" s="621"/>
      <c r="D4" s="624"/>
      <c r="E4" s="624"/>
      <c r="F4" s="627"/>
      <c r="G4" s="624" t="s">
        <v>40</v>
      </c>
      <c r="H4" s="624" t="s">
        <v>41</v>
      </c>
      <c r="I4" s="624"/>
      <c r="J4" s="624"/>
      <c r="K4" s="624"/>
      <c r="L4" s="629">
        <v>2011</v>
      </c>
      <c r="M4" s="631"/>
      <c r="N4" s="630"/>
      <c r="O4" s="629">
        <v>2012</v>
      </c>
      <c r="P4" s="630"/>
      <c r="Q4" s="623"/>
    </row>
    <row r="5" spans="1:17" ht="29.25" customHeight="1">
      <c r="A5" s="619"/>
      <c r="B5" s="621"/>
      <c r="C5" s="621"/>
      <c r="D5" s="624"/>
      <c r="E5" s="624"/>
      <c r="F5" s="627"/>
      <c r="G5" s="624"/>
      <c r="H5" s="624" t="s">
        <v>42</v>
      </c>
      <c r="I5" s="624" t="s">
        <v>43</v>
      </c>
      <c r="J5" s="624" t="s">
        <v>44</v>
      </c>
      <c r="K5" s="624" t="s">
        <v>45</v>
      </c>
      <c r="L5" s="624" t="s">
        <v>46</v>
      </c>
      <c r="M5" s="632" t="s">
        <v>44</v>
      </c>
      <c r="N5" s="624" t="s">
        <v>45</v>
      </c>
      <c r="O5" s="624" t="s">
        <v>47</v>
      </c>
      <c r="P5" s="624" t="s">
        <v>45</v>
      </c>
      <c r="Q5" s="623"/>
    </row>
    <row r="6" spans="1:17" ht="19.5" customHeight="1">
      <c r="A6" s="619"/>
      <c r="B6" s="621"/>
      <c r="C6" s="621"/>
      <c r="D6" s="624"/>
      <c r="E6" s="624"/>
      <c r="F6" s="627"/>
      <c r="G6" s="624"/>
      <c r="H6" s="624"/>
      <c r="I6" s="624"/>
      <c r="J6" s="624"/>
      <c r="K6" s="624"/>
      <c r="L6" s="624"/>
      <c r="M6" s="627"/>
      <c r="N6" s="624"/>
      <c r="O6" s="624"/>
      <c r="P6" s="624"/>
      <c r="Q6" s="623"/>
    </row>
    <row r="7" spans="1:17" ht="19.5" customHeight="1">
      <c r="A7" s="619"/>
      <c r="B7" s="621"/>
      <c r="C7" s="621"/>
      <c r="D7" s="624"/>
      <c r="E7" s="624"/>
      <c r="F7" s="628"/>
      <c r="G7" s="624"/>
      <c r="H7" s="624"/>
      <c r="I7" s="624"/>
      <c r="J7" s="624"/>
      <c r="K7" s="624"/>
      <c r="L7" s="624"/>
      <c r="M7" s="628"/>
      <c r="N7" s="624"/>
      <c r="O7" s="624"/>
      <c r="P7" s="624"/>
      <c r="Q7" s="623"/>
    </row>
    <row r="8" spans="1:17" ht="12.75" customHeight="1" thickBot="1">
      <c r="A8" s="393">
        <v>1</v>
      </c>
      <c r="B8" s="394">
        <v>2</v>
      </c>
      <c r="C8" s="394">
        <v>3</v>
      </c>
      <c r="D8" s="394">
        <v>4</v>
      </c>
      <c r="E8" s="394">
        <v>5</v>
      </c>
      <c r="F8" s="394"/>
      <c r="G8" s="394">
        <v>6</v>
      </c>
      <c r="H8" s="394">
        <v>7</v>
      </c>
      <c r="I8" s="394">
        <v>8</v>
      </c>
      <c r="J8" s="394">
        <v>9</v>
      </c>
      <c r="K8" s="394">
        <v>10</v>
      </c>
      <c r="L8" s="394">
        <v>11</v>
      </c>
      <c r="M8" s="394"/>
      <c r="N8" s="394">
        <v>12</v>
      </c>
      <c r="O8" s="394">
        <v>13</v>
      </c>
      <c r="P8" s="394">
        <v>14</v>
      </c>
      <c r="Q8" s="395">
        <v>15</v>
      </c>
    </row>
    <row r="9" spans="1:17" ht="36" customHeight="1" thickTop="1">
      <c r="A9" s="396" t="s">
        <v>251</v>
      </c>
      <c r="B9" s="397">
        <v>600</v>
      </c>
      <c r="C9" s="397">
        <v>60014</v>
      </c>
      <c r="D9" s="398" t="s">
        <v>48</v>
      </c>
      <c r="E9" s="399">
        <f>G9+F9+L9+M9+N9+O9+P9</f>
        <v>4894727</v>
      </c>
      <c r="F9" s="399"/>
      <c r="G9" s="400">
        <f>SUM(H9:K9)</f>
        <v>13420</v>
      </c>
      <c r="H9" s="401">
        <v>2013</v>
      </c>
      <c r="I9" s="399"/>
      <c r="J9" s="399"/>
      <c r="K9" s="401">
        <v>11407</v>
      </c>
      <c r="L9" s="399">
        <f>375+731821</f>
        <v>732196</v>
      </c>
      <c r="M9" s="399"/>
      <c r="N9" s="399">
        <f>2125+4146986</f>
        <v>4149111</v>
      </c>
      <c r="O9" s="399"/>
      <c r="P9" s="399"/>
      <c r="Q9" s="402" t="s">
        <v>49</v>
      </c>
    </row>
    <row r="10" spans="1:17" ht="36" customHeight="1">
      <c r="A10" s="403" t="s">
        <v>252</v>
      </c>
      <c r="B10" s="222">
        <v>600</v>
      </c>
      <c r="C10" s="222">
        <v>60014</v>
      </c>
      <c r="D10" s="404" t="s">
        <v>50</v>
      </c>
      <c r="E10" s="405">
        <f aca="true" t="shared" si="0" ref="E10:E44">G10+F10+L10+M10+N10+O10+P10</f>
        <v>1050844</v>
      </c>
      <c r="F10" s="405">
        <v>18300</v>
      </c>
      <c r="G10" s="406">
        <v>1032544</v>
      </c>
      <c r="H10" s="223">
        <v>258136</v>
      </c>
      <c r="I10" s="405"/>
      <c r="J10" s="405">
        <v>774408</v>
      </c>
      <c r="K10" s="223"/>
      <c r="L10" s="405"/>
      <c r="M10" s="405"/>
      <c r="N10" s="405"/>
      <c r="O10" s="405"/>
      <c r="P10" s="405"/>
      <c r="Q10" s="407" t="s">
        <v>49</v>
      </c>
    </row>
    <row r="11" spans="1:17" ht="30.75" customHeight="1">
      <c r="A11" s="403" t="s">
        <v>253</v>
      </c>
      <c r="B11" s="222">
        <v>600</v>
      </c>
      <c r="C11" s="222">
        <v>60014</v>
      </c>
      <c r="D11" s="445" t="s">
        <v>188</v>
      </c>
      <c r="E11" s="405">
        <f t="shared" si="0"/>
        <v>3405058</v>
      </c>
      <c r="F11" s="405">
        <v>24416</v>
      </c>
      <c r="G11" s="406">
        <f>H11</f>
        <v>1220</v>
      </c>
      <c r="H11" s="405">
        <v>1220</v>
      </c>
      <c r="I11" s="405"/>
      <c r="J11" s="405"/>
      <c r="K11" s="405"/>
      <c r="L11" s="405">
        <v>864711</v>
      </c>
      <c r="M11" s="405">
        <f>1689711+825000</f>
        <v>2514711</v>
      </c>
      <c r="N11" s="405"/>
      <c r="O11" s="405"/>
      <c r="P11" s="405"/>
      <c r="Q11" s="407" t="s">
        <v>49</v>
      </c>
    </row>
    <row r="12" spans="1:17" ht="39" customHeight="1">
      <c r="A12" s="403" t="s">
        <v>244</v>
      </c>
      <c r="B12" s="222">
        <v>600</v>
      </c>
      <c r="C12" s="222">
        <v>60014</v>
      </c>
      <c r="D12" s="408" t="s">
        <v>51</v>
      </c>
      <c r="E12" s="405">
        <f t="shared" si="0"/>
        <v>410000</v>
      </c>
      <c r="F12" s="405"/>
      <c r="G12" s="406">
        <v>410000</v>
      </c>
      <c r="H12" s="405">
        <v>215300</v>
      </c>
      <c r="I12" s="405"/>
      <c r="J12" s="405">
        <v>194700</v>
      </c>
      <c r="K12" s="405"/>
      <c r="L12" s="405"/>
      <c r="M12" s="405"/>
      <c r="N12" s="405"/>
      <c r="O12" s="405"/>
      <c r="P12" s="405"/>
      <c r="Q12" s="407" t="s">
        <v>49</v>
      </c>
    </row>
    <row r="13" spans="1:17" ht="43.5" customHeight="1">
      <c r="A13" s="403" t="s">
        <v>254</v>
      </c>
      <c r="B13" s="222">
        <v>600</v>
      </c>
      <c r="C13" s="222">
        <v>60014</v>
      </c>
      <c r="D13" s="224" t="s">
        <v>52</v>
      </c>
      <c r="E13" s="405">
        <f t="shared" si="0"/>
        <v>609008</v>
      </c>
      <c r="F13" s="405"/>
      <c r="G13" s="406">
        <v>0</v>
      </c>
      <c r="H13" s="223"/>
      <c r="I13" s="405"/>
      <c r="J13" s="405"/>
      <c r="K13" s="223"/>
      <c r="L13" s="405"/>
      <c r="M13" s="405"/>
      <c r="N13" s="405"/>
      <c r="O13" s="405">
        <v>609008</v>
      </c>
      <c r="P13" s="405"/>
      <c r="Q13" s="407" t="s">
        <v>49</v>
      </c>
    </row>
    <row r="14" spans="1:17" ht="51" customHeight="1">
      <c r="A14" s="403" t="s">
        <v>255</v>
      </c>
      <c r="B14" s="222">
        <v>600</v>
      </c>
      <c r="C14" s="222">
        <v>60014</v>
      </c>
      <c r="D14" s="224" t="s">
        <v>53</v>
      </c>
      <c r="E14" s="405">
        <f t="shared" si="0"/>
        <v>3830000</v>
      </c>
      <c r="F14" s="405"/>
      <c r="G14" s="406">
        <v>0</v>
      </c>
      <c r="H14" s="223"/>
      <c r="I14" s="405"/>
      <c r="J14" s="405"/>
      <c r="K14" s="223"/>
      <c r="L14" s="405"/>
      <c r="M14" s="405"/>
      <c r="N14" s="405"/>
      <c r="O14" s="405">
        <v>3830000</v>
      </c>
      <c r="P14" s="405"/>
      <c r="Q14" s="407" t="s">
        <v>49</v>
      </c>
    </row>
    <row r="15" spans="1:17" ht="46.5" customHeight="1">
      <c r="A15" s="403" t="s">
        <v>286</v>
      </c>
      <c r="B15" s="222">
        <v>600</v>
      </c>
      <c r="C15" s="222">
        <v>60014</v>
      </c>
      <c r="D15" s="224" t="s">
        <v>55</v>
      </c>
      <c r="E15" s="405">
        <f t="shared" si="0"/>
        <v>617161</v>
      </c>
      <c r="F15" s="405"/>
      <c r="G15" s="406">
        <v>0</v>
      </c>
      <c r="H15" s="223"/>
      <c r="I15" s="405"/>
      <c r="J15" s="405"/>
      <c r="K15" s="223"/>
      <c r="L15" s="405"/>
      <c r="M15" s="405"/>
      <c r="N15" s="405"/>
      <c r="O15" s="405">
        <v>617161</v>
      </c>
      <c r="P15" s="405"/>
      <c r="Q15" s="407" t="s">
        <v>49</v>
      </c>
    </row>
    <row r="16" spans="1:17" ht="58.5" customHeight="1">
      <c r="A16" s="403" t="s">
        <v>291</v>
      </c>
      <c r="B16" s="222">
        <v>600</v>
      </c>
      <c r="C16" s="222">
        <v>60014</v>
      </c>
      <c r="D16" s="224" t="s">
        <v>56</v>
      </c>
      <c r="E16" s="405">
        <f t="shared" si="0"/>
        <v>4200000</v>
      </c>
      <c r="F16" s="405"/>
      <c r="G16" s="406">
        <v>0</v>
      </c>
      <c r="H16" s="223"/>
      <c r="I16" s="405"/>
      <c r="J16" s="405"/>
      <c r="K16" s="223"/>
      <c r="L16" s="405"/>
      <c r="M16" s="405"/>
      <c r="N16" s="405"/>
      <c r="O16" s="405">
        <v>4200000</v>
      </c>
      <c r="P16" s="405"/>
      <c r="Q16" s="407" t="s">
        <v>49</v>
      </c>
    </row>
    <row r="17" spans="1:17" ht="59.25" customHeight="1">
      <c r="A17" s="403" t="s">
        <v>292</v>
      </c>
      <c r="B17" s="222">
        <v>600</v>
      </c>
      <c r="C17" s="222">
        <v>60014</v>
      </c>
      <c r="D17" s="224" t="s">
        <v>57</v>
      </c>
      <c r="E17" s="405">
        <f t="shared" si="0"/>
        <v>1820568</v>
      </c>
      <c r="F17" s="405"/>
      <c r="G17" s="406">
        <v>0</v>
      </c>
      <c r="H17" s="223"/>
      <c r="I17" s="405"/>
      <c r="J17" s="405"/>
      <c r="K17" s="223"/>
      <c r="L17" s="405"/>
      <c r="M17" s="405"/>
      <c r="N17" s="405"/>
      <c r="O17" s="405">
        <v>1820568</v>
      </c>
      <c r="P17" s="405"/>
      <c r="Q17" s="407" t="s">
        <v>49</v>
      </c>
    </row>
    <row r="18" spans="1:17" ht="36" customHeight="1">
      <c r="A18" s="403" t="s">
        <v>293</v>
      </c>
      <c r="B18" s="222">
        <v>600</v>
      </c>
      <c r="C18" s="222">
        <v>60014</v>
      </c>
      <c r="D18" s="224" t="s">
        <v>58</v>
      </c>
      <c r="E18" s="405">
        <f t="shared" si="0"/>
        <v>1459000</v>
      </c>
      <c r="F18" s="405"/>
      <c r="G18" s="406">
        <v>9000</v>
      </c>
      <c r="H18" s="405">
        <v>9000</v>
      </c>
      <c r="I18" s="405"/>
      <c r="J18" s="405"/>
      <c r="K18" s="223"/>
      <c r="L18" s="405">
        <v>381000</v>
      </c>
      <c r="M18" s="405">
        <v>1069000</v>
      </c>
      <c r="N18" s="405"/>
      <c r="O18" s="405"/>
      <c r="P18" s="405"/>
      <c r="Q18" s="407" t="s">
        <v>49</v>
      </c>
    </row>
    <row r="19" spans="1:17" ht="27.75" customHeight="1">
      <c r="A19" s="403" t="s">
        <v>294</v>
      </c>
      <c r="B19" s="222">
        <v>600</v>
      </c>
      <c r="C19" s="222">
        <v>60014</v>
      </c>
      <c r="D19" s="224" t="s">
        <v>59</v>
      </c>
      <c r="E19" s="405">
        <f t="shared" si="0"/>
        <v>1609000</v>
      </c>
      <c r="F19" s="405"/>
      <c r="G19" s="406">
        <v>9000</v>
      </c>
      <c r="H19" s="405">
        <v>9000</v>
      </c>
      <c r="I19" s="405"/>
      <c r="J19" s="405"/>
      <c r="K19" s="223"/>
      <c r="L19" s="405">
        <v>400000</v>
      </c>
      <c r="M19" s="405">
        <v>1200000</v>
      </c>
      <c r="N19" s="405"/>
      <c r="O19" s="405"/>
      <c r="P19" s="405"/>
      <c r="Q19" s="407" t="s">
        <v>49</v>
      </c>
    </row>
    <row r="20" spans="1:17" ht="38.25">
      <c r="A20" s="403" t="s">
        <v>295</v>
      </c>
      <c r="B20" s="222">
        <v>600</v>
      </c>
      <c r="C20" s="222">
        <v>60014</v>
      </c>
      <c r="D20" s="224" t="s">
        <v>120</v>
      </c>
      <c r="E20" s="405">
        <f t="shared" si="0"/>
        <v>1852460</v>
      </c>
      <c r="F20" s="405"/>
      <c r="G20" s="406">
        <v>52460</v>
      </c>
      <c r="H20" s="409">
        <v>44460</v>
      </c>
      <c r="I20" s="409"/>
      <c r="J20" s="491">
        <v>8000</v>
      </c>
      <c r="K20" s="223"/>
      <c r="L20" s="405">
        <v>450000</v>
      </c>
      <c r="M20" s="405">
        <v>1350000</v>
      </c>
      <c r="N20" s="405"/>
      <c r="O20" s="405"/>
      <c r="P20" s="405"/>
      <c r="Q20" s="407" t="s">
        <v>49</v>
      </c>
    </row>
    <row r="21" spans="1:17" ht="56.25" customHeight="1">
      <c r="A21" s="403" t="s">
        <v>60</v>
      </c>
      <c r="B21" s="222">
        <v>600</v>
      </c>
      <c r="C21" s="222">
        <v>60014</v>
      </c>
      <c r="D21" s="224" t="s">
        <v>62</v>
      </c>
      <c r="E21" s="405">
        <f t="shared" si="0"/>
        <v>763259</v>
      </c>
      <c r="F21" s="405"/>
      <c r="G21" s="410">
        <f>H21</f>
        <v>234959</v>
      </c>
      <c r="H21" s="405">
        <f>264150-29191</f>
        <v>234959</v>
      </c>
      <c r="I21" s="405"/>
      <c r="J21" s="405">
        <v>0</v>
      </c>
      <c r="K21" s="223"/>
      <c r="L21" s="405">
        <v>264150</v>
      </c>
      <c r="M21" s="405">
        <v>264150</v>
      </c>
      <c r="N21" s="405"/>
      <c r="O21" s="405"/>
      <c r="P21" s="405"/>
      <c r="Q21" s="407" t="s">
        <v>49</v>
      </c>
    </row>
    <row r="22" spans="1:17" ht="52.5" customHeight="1">
      <c r="A22" s="403" t="s">
        <v>61</v>
      </c>
      <c r="B22" s="222">
        <v>600</v>
      </c>
      <c r="C22" s="222">
        <v>60014</v>
      </c>
      <c r="D22" s="411" t="s">
        <v>64</v>
      </c>
      <c r="E22" s="405">
        <f t="shared" si="0"/>
        <v>173740</v>
      </c>
      <c r="F22" s="405"/>
      <c r="G22" s="410">
        <v>8540</v>
      </c>
      <c r="H22" s="405">
        <v>8540</v>
      </c>
      <c r="I22" s="405"/>
      <c r="J22" s="405">
        <v>0</v>
      </c>
      <c r="K22" s="223"/>
      <c r="L22" s="405">
        <v>82600</v>
      </c>
      <c r="M22" s="405">
        <v>82600</v>
      </c>
      <c r="N22" s="405"/>
      <c r="O22" s="405"/>
      <c r="P22" s="405"/>
      <c r="Q22" s="407" t="s">
        <v>49</v>
      </c>
    </row>
    <row r="23" spans="1:17" ht="52.5" customHeight="1">
      <c r="A23" s="403" t="s">
        <v>63</v>
      </c>
      <c r="B23" s="222">
        <v>600</v>
      </c>
      <c r="C23" s="222">
        <v>60014</v>
      </c>
      <c r="D23" s="224" t="s">
        <v>66</v>
      </c>
      <c r="E23" s="405">
        <f t="shared" si="0"/>
        <v>65440</v>
      </c>
      <c r="F23" s="405"/>
      <c r="G23" s="410">
        <f>H23</f>
        <v>16120</v>
      </c>
      <c r="H23" s="405">
        <f>24660-8540</f>
        <v>16120</v>
      </c>
      <c r="I23" s="405"/>
      <c r="J23" s="405">
        <v>0</v>
      </c>
      <c r="K23" s="223"/>
      <c r="L23" s="405">
        <v>24660</v>
      </c>
      <c r="M23" s="405">
        <v>24660</v>
      </c>
      <c r="N23" s="405"/>
      <c r="O23" s="405"/>
      <c r="P23" s="405"/>
      <c r="Q23" s="407" t="s">
        <v>49</v>
      </c>
    </row>
    <row r="24" spans="1:17" ht="51.75" customHeight="1">
      <c r="A24" s="403" t="s">
        <v>65</v>
      </c>
      <c r="B24" s="222">
        <v>600</v>
      </c>
      <c r="C24" s="222">
        <v>60014</v>
      </c>
      <c r="D24" s="224" t="s">
        <v>68</v>
      </c>
      <c r="E24" s="405">
        <f t="shared" si="0"/>
        <v>47189</v>
      </c>
      <c r="F24" s="405"/>
      <c r="G24" s="410">
        <v>47189</v>
      </c>
      <c r="H24" s="405">
        <v>47189</v>
      </c>
      <c r="I24" s="405"/>
      <c r="J24" s="405">
        <v>0</v>
      </c>
      <c r="K24" s="223"/>
      <c r="L24" s="405"/>
      <c r="M24" s="405"/>
      <c r="N24" s="405"/>
      <c r="O24" s="405"/>
      <c r="P24" s="405"/>
      <c r="Q24" s="407" t="s">
        <v>49</v>
      </c>
    </row>
    <row r="25" spans="1:17" ht="59.25" customHeight="1">
      <c r="A25" s="403" t="s">
        <v>67</v>
      </c>
      <c r="B25" s="222">
        <v>600</v>
      </c>
      <c r="C25" s="222">
        <v>60014</v>
      </c>
      <c r="D25" s="408" t="s">
        <v>116</v>
      </c>
      <c r="E25" s="405">
        <f t="shared" si="0"/>
        <v>216077</v>
      </c>
      <c r="F25" s="405">
        <v>0</v>
      </c>
      <c r="G25" s="406">
        <f>H25+J25</f>
        <v>216077</v>
      </c>
      <c r="H25" s="405">
        <v>109077</v>
      </c>
      <c r="I25" s="405"/>
      <c r="J25" s="405">
        <v>107000</v>
      </c>
      <c r="K25" s="405"/>
      <c r="L25" s="405"/>
      <c r="M25" s="405"/>
      <c r="N25" s="405"/>
      <c r="O25" s="405"/>
      <c r="P25" s="405"/>
      <c r="Q25" s="407" t="s">
        <v>49</v>
      </c>
    </row>
    <row r="26" spans="1:17" ht="47.25" customHeight="1">
      <c r="A26" s="403" t="s">
        <v>69</v>
      </c>
      <c r="B26" s="222">
        <v>600</v>
      </c>
      <c r="C26" s="222">
        <v>60014</v>
      </c>
      <c r="D26" s="445" t="s">
        <v>189</v>
      </c>
      <c r="E26" s="405">
        <f t="shared" si="0"/>
        <v>710520</v>
      </c>
      <c r="F26" s="405"/>
      <c r="G26" s="406">
        <v>3660</v>
      </c>
      <c r="H26" s="405">
        <v>3660</v>
      </c>
      <c r="I26" s="405"/>
      <c r="J26" s="405"/>
      <c r="K26" s="405"/>
      <c r="L26" s="405">
        <v>228431</v>
      </c>
      <c r="M26" s="405">
        <f>125000+353429</f>
        <v>478429</v>
      </c>
      <c r="N26" s="405"/>
      <c r="O26" s="405"/>
      <c r="P26" s="405"/>
      <c r="Q26" s="407" t="s">
        <v>49</v>
      </c>
    </row>
    <row r="27" spans="1:17" ht="25.5">
      <c r="A27" s="403" t="s">
        <v>70</v>
      </c>
      <c r="B27" s="222">
        <v>600</v>
      </c>
      <c r="C27" s="222">
        <v>60014</v>
      </c>
      <c r="D27" s="408" t="s">
        <v>180</v>
      </c>
      <c r="E27" s="405">
        <f t="shared" si="0"/>
        <v>121201</v>
      </c>
      <c r="F27" s="405">
        <v>0</v>
      </c>
      <c r="G27" s="406">
        <f>H27+J27</f>
        <v>121201</v>
      </c>
      <c r="H27" s="405">
        <v>101201</v>
      </c>
      <c r="I27" s="405"/>
      <c r="J27" s="405">
        <v>20000</v>
      </c>
      <c r="K27" s="405"/>
      <c r="L27" s="405"/>
      <c r="M27" s="405"/>
      <c r="N27" s="405"/>
      <c r="O27" s="405"/>
      <c r="P27" s="405"/>
      <c r="Q27" s="407" t="s">
        <v>49</v>
      </c>
    </row>
    <row r="28" spans="1:17" ht="24" customHeight="1">
      <c r="A28" s="403" t="s">
        <v>72</v>
      </c>
      <c r="B28" s="222">
        <v>750</v>
      </c>
      <c r="C28" s="222">
        <v>75020</v>
      </c>
      <c r="D28" s="412" t="s">
        <v>365</v>
      </c>
      <c r="E28" s="405">
        <f t="shared" si="0"/>
        <v>38200</v>
      </c>
      <c r="F28" s="405"/>
      <c r="G28" s="406">
        <v>15000</v>
      </c>
      <c r="H28" s="405">
        <v>15000</v>
      </c>
      <c r="I28" s="405"/>
      <c r="J28" s="405"/>
      <c r="K28" s="405"/>
      <c r="L28" s="405">
        <v>16200</v>
      </c>
      <c r="M28" s="405"/>
      <c r="N28" s="405"/>
      <c r="O28" s="405">
        <v>7000</v>
      </c>
      <c r="P28" s="405"/>
      <c r="Q28" s="407" t="s">
        <v>49</v>
      </c>
    </row>
    <row r="29" spans="1:17" ht="44.25" customHeight="1">
      <c r="A29" s="403" t="s">
        <v>74</v>
      </c>
      <c r="B29" s="222">
        <v>754</v>
      </c>
      <c r="C29" s="222">
        <v>75411</v>
      </c>
      <c r="D29" s="224" t="s">
        <v>71</v>
      </c>
      <c r="E29" s="405">
        <f t="shared" si="0"/>
        <v>1893809</v>
      </c>
      <c r="F29" s="405">
        <v>602500</v>
      </c>
      <c r="G29" s="406">
        <v>1291309</v>
      </c>
      <c r="H29" s="405">
        <v>193696</v>
      </c>
      <c r="I29" s="405"/>
      <c r="J29" s="405"/>
      <c r="K29" s="405">
        <v>1097613</v>
      </c>
      <c r="L29" s="223"/>
      <c r="M29" s="223"/>
      <c r="N29" s="223"/>
      <c r="O29" s="405"/>
      <c r="P29" s="405"/>
      <c r="Q29" s="407" t="s">
        <v>49</v>
      </c>
    </row>
    <row r="30" spans="1:17" ht="43.5" customHeight="1">
      <c r="A30" s="403" t="s">
        <v>76</v>
      </c>
      <c r="B30" s="222">
        <v>754</v>
      </c>
      <c r="C30" s="222">
        <v>75411</v>
      </c>
      <c r="D30" s="224" t="s">
        <v>73</v>
      </c>
      <c r="E30" s="405">
        <f t="shared" si="0"/>
        <v>2106191</v>
      </c>
      <c r="F30" s="405"/>
      <c r="G30" s="406">
        <v>2106191</v>
      </c>
      <c r="H30" s="405">
        <v>315929</v>
      </c>
      <c r="I30" s="405"/>
      <c r="J30" s="405"/>
      <c r="K30" s="405">
        <v>1790262</v>
      </c>
      <c r="L30" s="223"/>
      <c r="M30" s="223"/>
      <c r="N30" s="223"/>
      <c r="O30" s="405"/>
      <c r="P30" s="405"/>
      <c r="Q30" s="407" t="s">
        <v>49</v>
      </c>
    </row>
    <row r="31" spans="1:17" ht="26.25" customHeight="1">
      <c r="A31" s="403" t="s">
        <v>77</v>
      </c>
      <c r="B31" s="222">
        <v>754</v>
      </c>
      <c r="C31" s="222">
        <v>75411</v>
      </c>
      <c r="D31" s="446" t="s">
        <v>75</v>
      </c>
      <c r="E31" s="405">
        <f t="shared" si="0"/>
        <v>1383100</v>
      </c>
      <c r="F31" s="405"/>
      <c r="G31" s="406">
        <f>SUM(H31:K31)</f>
        <v>657600</v>
      </c>
      <c r="H31" s="405">
        <v>98640</v>
      </c>
      <c r="I31" s="405"/>
      <c r="J31" s="405"/>
      <c r="K31" s="405">
        <v>558960</v>
      </c>
      <c r="L31" s="223">
        <v>108825</v>
      </c>
      <c r="M31" s="223"/>
      <c r="N31" s="223">
        <v>616675</v>
      </c>
      <c r="O31" s="405"/>
      <c r="P31" s="405"/>
      <c r="Q31" s="407" t="s">
        <v>49</v>
      </c>
    </row>
    <row r="32" spans="1:17" ht="30" customHeight="1">
      <c r="A32" s="403" t="s">
        <v>78</v>
      </c>
      <c r="B32" s="222">
        <v>801</v>
      </c>
      <c r="C32" s="222">
        <v>80120</v>
      </c>
      <c r="D32" s="224" t="s">
        <v>169</v>
      </c>
      <c r="E32" s="405">
        <f t="shared" si="0"/>
        <v>845750</v>
      </c>
      <c r="F32" s="405"/>
      <c r="G32" s="406">
        <v>45750</v>
      </c>
      <c r="H32" s="223">
        <v>45750</v>
      </c>
      <c r="I32" s="405"/>
      <c r="J32" s="405"/>
      <c r="K32" s="223"/>
      <c r="L32" s="405">
        <v>800000</v>
      </c>
      <c r="M32" s="405"/>
      <c r="N32" s="405"/>
      <c r="O32" s="405"/>
      <c r="P32" s="405"/>
      <c r="Q32" s="407" t="s">
        <v>49</v>
      </c>
    </row>
    <row r="33" spans="1:17" ht="35.25" customHeight="1">
      <c r="A33" s="403" t="s">
        <v>80</v>
      </c>
      <c r="B33" s="222">
        <v>801</v>
      </c>
      <c r="C33" s="222">
        <v>80130</v>
      </c>
      <c r="D33" s="224" t="s">
        <v>170</v>
      </c>
      <c r="E33" s="405">
        <f t="shared" si="0"/>
        <v>5104216.15</v>
      </c>
      <c r="F33" s="405">
        <f>16692.83+7523.32</f>
        <v>24216.15</v>
      </c>
      <c r="G33" s="406">
        <v>80000</v>
      </c>
      <c r="H33" s="405">
        <v>80000</v>
      </c>
      <c r="I33" s="405"/>
      <c r="J33" s="405">
        <v>0</v>
      </c>
      <c r="K33" s="405"/>
      <c r="L33" s="405">
        <v>500000</v>
      </c>
      <c r="M33" s="405"/>
      <c r="N33" s="405"/>
      <c r="O33" s="405">
        <v>4500000</v>
      </c>
      <c r="P33" s="405"/>
      <c r="Q33" s="407" t="s">
        <v>49</v>
      </c>
    </row>
    <row r="34" spans="1:17" ht="38.25" customHeight="1">
      <c r="A34" s="403" t="s">
        <v>81</v>
      </c>
      <c r="B34" s="222">
        <v>801</v>
      </c>
      <c r="C34" s="222">
        <v>80130</v>
      </c>
      <c r="D34" s="412" t="s">
        <v>79</v>
      </c>
      <c r="E34" s="405">
        <f t="shared" si="0"/>
        <v>976540</v>
      </c>
      <c r="F34" s="405"/>
      <c r="G34" s="406">
        <v>51540</v>
      </c>
      <c r="H34" s="405">
        <v>51540</v>
      </c>
      <c r="I34" s="405"/>
      <c r="J34" s="405"/>
      <c r="K34" s="405"/>
      <c r="L34" s="405">
        <v>250000</v>
      </c>
      <c r="M34" s="405"/>
      <c r="N34" s="405">
        <v>675000</v>
      </c>
      <c r="O34" s="405"/>
      <c r="P34" s="405"/>
      <c r="Q34" s="407" t="s">
        <v>49</v>
      </c>
    </row>
    <row r="35" spans="1:17" ht="29.25" customHeight="1">
      <c r="A35" s="403" t="s">
        <v>83</v>
      </c>
      <c r="B35" s="222">
        <v>801</v>
      </c>
      <c r="C35" s="222">
        <v>80130</v>
      </c>
      <c r="D35" s="224" t="s">
        <v>82</v>
      </c>
      <c r="E35" s="405">
        <f t="shared" si="0"/>
        <v>962000</v>
      </c>
      <c r="F35" s="405">
        <v>100000</v>
      </c>
      <c r="G35" s="406">
        <v>50000</v>
      </c>
      <c r="H35" s="223">
        <v>50000</v>
      </c>
      <c r="I35" s="405"/>
      <c r="J35" s="405"/>
      <c r="K35" s="223"/>
      <c r="L35" s="405">
        <v>812000</v>
      </c>
      <c r="M35" s="405"/>
      <c r="N35" s="405"/>
      <c r="O35" s="405"/>
      <c r="P35" s="405"/>
      <c r="Q35" s="407" t="s">
        <v>49</v>
      </c>
    </row>
    <row r="36" spans="1:17" ht="33.75" customHeight="1">
      <c r="A36" s="403" t="s">
        <v>85</v>
      </c>
      <c r="B36" s="222">
        <v>801</v>
      </c>
      <c r="C36" s="222">
        <v>80130</v>
      </c>
      <c r="D36" s="224" t="s">
        <v>84</v>
      </c>
      <c r="E36" s="405">
        <f t="shared" si="0"/>
        <v>150000</v>
      </c>
      <c r="F36" s="405"/>
      <c r="G36" s="406">
        <v>150000</v>
      </c>
      <c r="H36" s="223">
        <v>150000</v>
      </c>
      <c r="I36" s="405"/>
      <c r="J36" s="405"/>
      <c r="K36" s="223"/>
      <c r="L36" s="405"/>
      <c r="M36" s="405"/>
      <c r="N36" s="405"/>
      <c r="O36" s="405"/>
      <c r="P36" s="405"/>
      <c r="Q36" s="407" t="s">
        <v>49</v>
      </c>
    </row>
    <row r="37" spans="1:17" ht="28.5" customHeight="1">
      <c r="A37" s="403" t="s">
        <v>87</v>
      </c>
      <c r="B37" s="222">
        <v>801</v>
      </c>
      <c r="C37" s="222">
        <v>80130</v>
      </c>
      <c r="D37" s="224" t="s">
        <v>86</v>
      </c>
      <c r="E37" s="405">
        <f t="shared" si="0"/>
        <v>584602</v>
      </c>
      <c r="F37" s="409"/>
      <c r="G37" s="413">
        <v>584602</v>
      </c>
      <c r="H37" s="414">
        <v>504602</v>
      </c>
      <c r="I37" s="409"/>
      <c r="J37" s="409">
        <v>80000</v>
      </c>
      <c r="K37" s="223"/>
      <c r="L37" s="405"/>
      <c r="M37" s="405"/>
      <c r="N37" s="405"/>
      <c r="O37" s="405"/>
      <c r="P37" s="405"/>
      <c r="Q37" s="407" t="s">
        <v>49</v>
      </c>
    </row>
    <row r="38" spans="1:17" ht="45.75" customHeight="1">
      <c r="A38" s="403" t="s">
        <v>89</v>
      </c>
      <c r="B38" s="222">
        <v>851</v>
      </c>
      <c r="C38" s="222">
        <v>85111</v>
      </c>
      <c r="D38" s="224" t="s">
        <v>88</v>
      </c>
      <c r="E38" s="405">
        <f t="shared" si="0"/>
        <v>2194963</v>
      </c>
      <c r="F38" s="405">
        <v>13963</v>
      </c>
      <c r="G38" s="406">
        <v>2181000</v>
      </c>
      <c r="H38" s="223">
        <f>2181000-50000</f>
        <v>2131000</v>
      </c>
      <c r="I38" s="405"/>
      <c r="J38" s="405">
        <v>50000</v>
      </c>
      <c r="K38" s="223"/>
      <c r="L38" s="405"/>
      <c r="M38" s="405"/>
      <c r="N38" s="405"/>
      <c r="O38" s="405"/>
      <c r="P38" s="405"/>
      <c r="Q38" s="407" t="s">
        <v>49</v>
      </c>
    </row>
    <row r="39" spans="1:17" ht="33" customHeight="1">
      <c r="A39" s="403" t="s">
        <v>90</v>
      </c>
      <c r="B39" s="222">
        <v>851</v>
      </c>
      <c r="C39" s="222">
        <v>85111</v>
      </c>
      <c r="D39" s="224" t="s">
        <v>214</v>
      </c>
      <c r="E39" s="405">
        <f t="shared" si="0"/>
        <v>224000</v>
      </c>
      <c r="F39" s="405"/>
      <c r="G39" s="406">
        <v>224000</v>
      </c>
      <c r="H39" s="223">
        <v>224000</v>
      </c>
      <c r="I39" s="405"/>
      <c r="J39" s="405"/>
      <c r="K39" s="223"/>
      <c r="L39" s="405"/>
      <c r="M39" s="405"/>
      <c r="N39" s="405"/>
      <c r="O39" s="405"/>
      <c r="P39" s="405"/>
      <c r="Q39" s="407" t="s">
        <v>49</v>
      </c>
    </row>
    <row r="40" spans="1:17" ht="47.25" customHeight="1">
      <c r="A40" s="403" t="s">
        <v>92</v>
      </c>
      <c r="B40" s="222">
        <v>853</v>
      </c>
      <c r="C40" s="222">
        <v>85321</v>
      </c>
      <c r="D40" s="412" t="s">
        <v>121</v>
      </c>
      <c r="E40" s="405">
        <f t="shared" si="0"/>
        <v>348805</v>
      </c>
      <c r="F40" s="405"/>
      <c r="G40" s="406">
        <v>348805</v>
      </c>
      <c r="H40" s="405">
        <v>348805</v>
      </c>
      <c r="I40" s="405"/>
      <c r="J40" s="405"/>
      <c r="K40" s="405"/>
      <c r="L40" s="405"/>
      <c r="M40" s="405"/>
      <c r="N40" s="405"/>
      <c r="O40" s="405"/>
      <c r="P40" s="405"/>
      <c r="Q40" s="407" t="s">
        <v>49</v>
      </c>
    </row>
    <row r="41" spans="1:17" ht="54" customHeight="1">
      <c r="A41" s="403" t="s">
        <v>94</v>
      </c>
      <c r="B41" s="222">
        <v>852</v>
      </c>
      <c r="C41" s="222">
        <v>85295</v>
      </c>
      <c r="D41" s="224" t="s">
        <v>91</v>
      </c>
      <c r="E41" s="405">
        <f t="shared" si="0"/>
        <v>300000</v>
      </c>
      <c r="F41" s="405"/>
      <c r="G41" s="406">
        <v>0</v>
      </c>
      <c r="H41" s="223"/>
      <c r="I41" s="405"/>
      <c r="J41" s="405"/>
      <c r="K41" s="223"/>
      <c r="L41" s="405"/>
      <c r="M41" s="405"/>
      <c r="N41" s="405"/>
      <c r="O41" s="405">
        <v>300000</v>
      </c>
      <c r="P41" s="405"/>
      <c r="Q41" s="407" t="s">
        <v>49</v>
      </c>
    </row>
    <row r="42" spans="1:17" ht="33" customHeight="1">
      <c r="A42" s="403" t="s">
        <v>96</v>
      </c>
      <c r="B42" s="222">
        <v>854</v>
      </c>
      <c r="C42" s="222">
        <v>85403</v>
      </c>
      <c r="D42" s="224" t="s">
        <v>93</v>
      </c>
      <c r="E42" s="405">
        <f t="shared" si="0"/>
        <v>1415232</v>
      </c>
      <c r="F42" s="405">
        <v>23912</v>
      </c>
      <c r="G42" s="406">
        <v>1391320</v>
      </c>
      <c r="H42" s="223">
        <f>50000+1341320</f>
        <v>1391320</v>
      </c>
      <c r="I42" s="405"/>
      <c r="J42" s="405"/>
      <c r="K42" s="223"/>
      <c r="L42" s="405"/>
      <c r="M42" s="405"/>
      <c r="N42" s="405"/>
      <c r="O42" s="405"/>
      <c r="P42" s="405"/>
      <c r="Q42" s="407" t="s">
        <v>49</v>
      </c>
    </row>
    <row r="43" spans="1:17" ht="27" customHeight="1">
      <c r="A43" s="403" t="s">
        <v>117</v>
      </c>
      <c r="B43" s="226">
        <v>854</v>
      </c>
      <c r="C43" s="226">
        <v>85406</v>
      </c>
      <c r="D43" s="227" t="s">
        <v>95</v>
      </c>
      <c r="E43" s="405">
        <f t="shared" si="0"/>
        <v>397151</v>
      </c>
      <c r="F43" s="415"/>
      <c r="G43" s="406">
        <v>397151</v>
      </c>
      <c r="H43" s="228">
        <v>397151</v>
      </c>
      <c r="I43" s="415"/>
      <c r="J43" s="415"/>
      <c r="K43" s="228"/>
      <c r="L43" s="415"/>
      <c r="M43" s="415"/>
      <c r="N43" s="415"/>
      <c r="O43" s="415"/>
      <c r="P43" s="415"/>
      <c r="Q43" s="407" t="s">
        <v>49</v>
      </c>
    </row>
    <row r="44" spans="1:17" ht="47.25" customHeight="1" thickBot="1">
      <c r="A44" s="403" t="s">
        <v>217</v>
      </c>
      <c r="B44" s="226">
        <v>854</v>
      </c>
      <c r="C44" s="226">
        <v>85403</v>
      </c>
      <c r="D44" s="416" t="s">
        <v>97</v>
      </c>
      <c r="E44" s="448">
        <f t="shared" si="0"/>
        <v>200000</v>
      </c>
      <c r="F44" s="415"/>
      <c r="G44" s="406">
        <v>0</v>
      </c>
      <c r="H44" s="415"/>
      <c r="I44" s="415"/>
      <c r="J44" s="415"/>
      <c r="K44" s="415"/>
      <c r="L44" s="415">
        <v>50000</v>
      </c>
      <c r="M44" s="415"/>
      <c r="N44" s="415">
        <v>150000</v>
      </c>
      <c r="O44" s="415"/>
      <c r="P44" s="415"/>
      <c r="Q44" s="407" t="s">
        <v>49</v>
      </c>
    </row>
    <row r="45" spans="1:17" ht="33" customHeight="1" thickBot="1" thickTop="1">
      <c r="A45" s="633" t="s">
        <v>248</v>
      </c>
      <c r="B45" s="634"/>
      <c r="C45" s="634"/>
      <c r="D45" s="635"/>
      <c r="E45" s="417">
        <f>SUM(E9:E44)</f>
        <v>46979811.15</v>
      </c>
      <c r="F45" s="417">
        <f aca="true" t="shared" si="1" ref="F45:Q45">SUM(F9:F44)</f>
        <v>807307.15</v>
      </c>
      <c r="G45" s="417">
        <f>SUM(G9:G44)</f>
        <v>11749658</v>
      </c>
      <c r="H45" s="417">
        <f t="shared" si="1"/>
        <v>7057308</v>
      </c>
      <c r="I45" s="417">
        <f t="shared" si="1"/>
        <v>0</v>
      </c>
      <c r="J45" s="417">
        <f t="shared" si="1"/>
        <v>1234108</v>
      </c>
      <c r="K45" s="417">
        <f t="shared" si="1"/>
        <v>3458242</v>
      </c>
      <c r="L45" s="417">
        <f t="shared" si="1"/>
        <v>5964773</v>
      </c>
      <c r="M45" s="417">
        <f t="shared" si="1"/>
        <v>6983550</v>
      </c>
      <c r="N45" s="417">
        <f t="shared" si="1"/>
        <v>5590786</v>
      </c>
      <c r="O45" s="417">
        <f t="shared" si="1"/>
        <v>15883737</v>
      </c>
      <c r="P45" s="417">
        <f t="shared" si="1"/>
        <v>0</v>
      </c>
      <c r="Q45" s="417">
        <f t="shared" si="1"/>
        <v>0</v>
      </c>
    </row>
    <row r="46" spans="4:7" ht="33" customHeight="1" thickTop="1">
      <c r="D46" s="418"/>
      <c r="E46" s="447"/>
      <c r="G46" s="447"/>
    </row>
    <row r="47" ht="33" customHeight="1">
      <c r="D47" s="418"/>
    </row>
    <row r="48" spans="4:10" ht="33" customHeight="1">
      <c r="D48" s="419" t="s">
        <v>363</v>
      </c>
      <c r="E48" s="420">
        <v>16439408</v>
      </c>
      <c r="J48" s="391" t="s">
        <v>328</v>
      </c>
    </row>
    <row r="49" spans="4:7" ht="33" customHeight="1">
      <c r="D49" s="419" t="s">
        <v>98</v>
      </c>
      <c r="E49" s="420">
        <f>SUM(E50:E81)</f>
        <v>4731827</v>
      </c>
      <c r="G49" s="391" t="s">
        <v>330</v>
      </c>
    </row>
    <row r="50" spans="2:8" ht="33" customHeight="1">
      <c r="B50" s="421">
        <v>60014</v>
      </c>
      <c r="C50" s="421">
        <v>6060</v>
      </c>
      <c r="D50" s="422" t="s">
        <v>99</v>
      </c>
      <c r="E50" s="423">
        <v>34000</v>
      </c>
      <c r="F50" s="614">
        <f>SUM(E50:E59)</f>
        <v>505061</v>
      </c>
      <c r="G50" s="614">
        <f>F50+G10+G12+G18+G19+G20+G21+G22+G23+G24+G25+G27+G9</f>
        <v>2675571</v>
      </c>
      <c r="H50" s="391" t="s">
        <v>326</v>
      </c>
    </row>
    <row r="51" spans="1:17" ht="40.5" customHeight="1">
      <c r="A51" s="425"/>
      <c r="B51" s="421">
        <v>60014</v>
      </c>
      <c r="C51" s="421">
        <v>6060</v>
      </c>
      <c r="D51" s="422" t="s">
        <v>343</v>
      </c>
      <c r="E51" s="423">
        <f>63878+180000</f>
        <v>243878</v>
      </c>
      <c r="F51" s="614"/>
      <c r="G51" s="614"/>
      <c r="H51" s="423">
        <v>2586387</v>
      </c>
      <c r="I51" s="423">
        <f>H51-G50</f>
        <v>-89184</v>
      </c>
      <c r="K51" s="426"/>
      <c r="L51" s="426"/>
      <c r="M51" s="426"/>
      <c r="N51" s="426"/>
      <c r="O51" s="426"/>
      <c r="P51" s="426"/>
      <c r="Q51" s="427"/>
    </row>
    <row r="52" spans="2:10" ht="15">
      <c r="B52" s="421">
        <v>60014</v>
      </c>
      <c r="C52" s="421">
        <v>6050</v>
      </c>
      <c r="D52" s="422" t="s">
        <v>100</v>
      </c>
      <c r="E52" s="423">
        <f>85000-53220-17240+8000+14646-1980-610-1220-33-3660-5905</f>
        <v>23778</v>
      </c>
      <c r="F52" s="614"/>
      <c r="G52" s="614"/>
      <c r="H52" s="423"/>
      <c r="J52" s="423"/>
    </row>
    <row r="53" spans="2:11" ht="12.75">
      <c r="B53" s="421">
        <v>60014</v>
      </c>
      <c r="C53" s="421">
        <v>6050</v>
      </c>
      <c r="D53" s="428" t="s">
        <v>220</v>
      </c>
      <c r="E53" s="423">
        <v>20000</v>
      </c>
      <c r="F53" s="614"/>
      <c r="G53" s="614"/>
      <c r="H53" s="423"/>
      <c r="K53" s="423"/>
    </row>
    <row r="54" spans="2:8" ht="13.5" thickBot="1">
      <c r="B54" s="421">
        <v>60014</v>
      </c>
      <c r="C54" s="421">
        <v>6050</v>
      </c>
      <c r="D54" s="428" t="s">
        <v>219</v>
      </c>
      <c r="E54" s="423">
        <v>20000</v>
      </c>
      <c r="F54" s="614"/>
      <c r="G54" s="614"/>
      <c r="H54" s="423"/>
    </row>
    <row r="55" spans="2:8" ht="39" thickTop="1">
      <c r="B55" s="492">
        <v>60014</v>
      </c>
      <c r="C55" s="493">
        <v>6050</v>
      </c>
      <c r="D55" s="494" t="s">
        <v>389</v>
      </c>
      <c r="E55" s="495">
        <v>5905</v>
      </c>
      <c r="F55" s="614"/>
      <c r="G55" s="614"/>
      <c r="H55" s="423"/>
    </row>
    <row r="56" spans="2:8" ht="12.75">
      <c r="B56" s="421"/>
      <c r="C56" s="421"/>
      <c r="D56" s="428"/>
      <c r="E56" s="423"/>
      <c r="F56" s="614"/>
      <c r="G56" s="614"/>
      <c r="H56" s="423"/>
    </row>
    <row r="57" spans="2:8" ht="12.75">
      <c r="B57" s="421">
        <v>60016</v>
      </c>
      <c r="C57" s="421">
        <v>6300</v>
      </c>
      <c r="D57" s="428" t="s">
        <v>212</v>
      </c>
      <c r="E57" s="420">
        <v>87000</v>
      </c>
      <c r="F57" s="614"/>
      <c r="G57" s="614"/>
      <c r="H57" s="423"/>
    </row>
    <row r="58" spans="2:8" ht="12.75">
      <c r="B58" s="421">
        <v>60016</v>
      </c>
      <c r="C58" s="421">
        <v>6300</v>
      </c>
      <c r="D58" s="428" t="s">
        <v>197</v>
      </c>
      <c r="E58" s="420">
        <v>51800</v>
      </c>
      <c r="F58" s="614"/>
      <c r="G58" s="614"/>
      <c r="H58" s="423"/>
    </row>
    <row r="59" spans="2:8" ht="25.5">
      <c r="B59" s="421">
        <v>60014</v>
      </c>
      <c r="C59" s="421">
        <v>6050</v>
      </c>
      <c r="D59" s="429" t="s">
        <v>249</v>
      </c>
      <c r="E59" s="423">
        <v>18700</v>
      </c>
      <c r="F59" s="614"/>
      <c r="G59" s="614"/>
      <c r="H59" s="423"/>
    </row>
    <row r="60" spans="2:10" ht="15">
      <c r="B60" s="421">
        <v>75020</v>
      </c>
      <c r="C60" s="421">
        <v>6060</v>
      </c>
      <c r="D60" s="430" t="s">
        <v>101</v>
      </c>
      <c r="E60" s="423">
        <f>16000+2100</f>
        <v>18100</v>
      </c>
      <c r="F60" s="614">
        <f>E60+E61</f>
        <v>18100</v>
      </c>
      <c r="G60" s="614">
        <f>F60+G28</f>
        <v>33100</v>
      </c>
      <c r="H60" s="614">
        <v>33100</v>
      </c>
      <c r="J60" s="423"/>
    </row>
    <row r="61" spans="2:8" ht="15">
      <c r="B61" s="421">
        <v>75020</v>
      </c>
      <c r="C61" s="421">
        <v>6060</v>
      </c>
      <c r="D61" s="430" t="s">
        <v>102</v>
      </c>
      <c r="E61" s="423">
        <f>14000-14000</f>
        <v>0</v>
      </c>
      <c r="F61" s="614"/>
      <c r="G61" s="614"/>
      <c r="H61" s="614"/>
    </row>
    <row r="62" spans="2:8" ht="15">
      <c r="B62" s="421">
        <v>75411</v>
      </c>
      <c r="C62" s="421">
        <v>6050</v>
      </c>
      <c r="D62" s="430" t="s">
        <v>103</v>
      </c>
      <c r="E62" s="423">
        <v>0</v>
      </c>
      <c r="F62" s="614">
        <f>SUM(E62:E68)</f>
        <v>2792000</v>
      </c>
      <c r="G62" s="614">
        <f>F62+G29+G30+G31</f>
        <v>6847100</v>
      </c>
      <c r="H62" s="614">
        <v>6847100</v>
      </c>
    </row>
    <row r="63" spans="2:8" ht="15">
      <c r="B63" s="421">
        <v>75411</v>
      </c>
      <c r="C63" s="421">
        <v>6050</v>
      </c>
      <c r="D63" s="430" t="s">
        <v>104</v>
      </c>
      <c r="E63" s="423">
        <f>272000-15000</f>
        <v>257000</v>
      </c>
      <c r="F63" s="614"/>
      <c r="G63" s="614"/>
      <c r="H63" s="614"/>
    </row>
    <row r="64" spans="2:10" ht="15">
      <c r="B64" s="421">
        <v>75411</v>
      </c>
      <c r="C64" s="421">
        <v>6050</v>
      </c>
      <c r="D64" s="430" t="s">
        <v>105</v>
      </c>
      <c r="E64" s="423">
        <v>2400000</v>
      </c>
      <c r="F64" s="614"/>
      <c r="G64" s="614"/>
      <c r="H64" s="614"/>
      <c r="I64" s="614">
        <f>G62-H62</f>
        <v>0</v>
      </c>
      <c r="J64" s="614"/>
    </row>
    <row r="65" spans="2:8" ht="15">
      <c r="B65" s="421">
        <v>75411</v>
      </c>
      <c r="C65" s="421">
        <v>6060</v>
      </c>
      <c r="D65" s="430" t="s">
        <v>106</v>
      </c>
      <c r="E65" s="423">
        <v>10000</v>
      </c>
      <c r="F65" s="614"/>
      <c r="G65" s="614"/>
      <c r="H65" s="614"/>
    </row>
    <row r="66" spans="2:8" ht="15">
      <c r="B66" s="421">
        <v>75411</v>
      </c>
      <c r="C66" s="421">
        <v>6060</v>
      </c>
      <c r="D66" s="430" t="s">
        <v>195</v>
      </c>
      <c r="E66" s="423">
        <v>15000</v>
      </c>
      <c r="F66" s="614"/>
      <c r="G66" s="614"/>
      <c r="H66" s="614"/>
    </row>
    <row r="67" spans="2:8" ht="15">
      <c r="B67" s="421">
        <v>75411</v>
      </c>
      <c r="C67" s="421">
        <v>6060</v>
      </c>
      <c r="D67" s="430" t="s">
        <v>216</v>
      </c>
      <c r="E67" s="423">
        <v>10000</v>
      </c>
      <c r="F67" s="614"/>
      <c r="G67" s="614"/>
      <c r="H67" s="614"/>
    </row>
    <row r="68" spans="2:8" ht="15">
      <c r="B68" s="421">
        <v>75411</v>
      </c>
      <c r="C68" s="421">
        <v>6060</v>
      </c>
      <c r="D68" s="430" t="s">
        <v>250</v>
      </c>
      <c r="E68" s="423">
        <v>100000</v>
      </c>
      <c r="F68" s="614"/>
      <c r="H68" s="423"/>
    </row>
    <row r="69" spans="2:8" ht="12.75">
      <c r="B69" s="421">
        <v>80120</v>
      </c>
      <c r="C69" s="421">
        <v>6060</v>
      </c>
      <c r="D69" s="418" t="s">
        <v>107</v>
      </c>
      <c r="E69" s="423">
        <v>3700</v>
      </c>
      <c r="F69" s="423">
        <f>E69</f>
        <v>3700</v>
      </c>
      <c r="G69" s="391">
        <v>49450</v>
      </c>
      <c r="H69" s="423"/>
    </row>
    <row r="70" spans="2:10" ht="38.25">
      <c r="B70" s="421">
        <v>80130</v>
      </c>
      <c r="C70" s="421">
        <v>6050</v>
      </c>
      <c r="D70" s="418" t="s">
        <v>108</v>
      </c>
      <c r="E70" s="423">
        <v>30000</v>
      </c>
      <c r="F70" s="614">
        <f>E70+E71+E73</f>
        <v>196000</v>
      </c>
      <c r="G70" s="614">
        <f>F70+G33+G34+G35+G36+G37</f>
        <v>1112142</v>
      </c>
      <c r="H70" s="614">
        <v>1111540</v>
      </c>
      <c r="I70" s="614">
        <f>G70-H70</f>
        <v>602</v>
      </c>
      <c r="J70" s="423"/>
    </row>
    <row r="71" spans="2:9" ht="38.25">
      <c r="B71" s="421">
        <v>80130</v>
      </c>
      <c r="C71" s="421">
        <v>6050</v>
      </c>
      <c r="D71" s="431" t="s">
        <v>329</v>
      </c>
      <c r="E71" s="423">
        <v>150000</v>
      </c>
      <c r="F71" s="615"/>
      <c r="G71" s="615"/>
      <c r="H71" s="614"/>
      <c r="I71" s="615"/>
    </row>
    <row r="72" spans="2:9" ht="12.75">
      <c r="B72" s="421"/>
      <c r="C72" s="421"/>
      <c r="D72" s="431"/>
      <c r="E72" s="423"/>
      <c r="F72" s="615"/>
      <c r="G72" s="615"/>
      <c r="H72" s="614"/>
      <c r="I72" s="615"/>
    </row>
    <row r="73" spans="2:9" ht="12.75">
      <c r="B73" s="391">
        <v>80130</v>
      </c>
      <c r="C73" s="391">
        <v>6050</v>
      </c>
      <c r="D73" s="391" t="s">
        <v>366</v>
      </c>
      <c r="E73" s="423">
        <v>16000</v>
      </c>
      <c r="F73" s="615"/>
      <c r="G73" s="615"/>
      <c r="H73" s="614"/>
      <c r="I73" s="615"/>
    </row>
    <row r="74" spans="2:8" ht="20.25" customHeight="1">
      <c r="B74" s="421">
        <v>85111</v>
      </c>
      <c r="C74" s="421">
        <v>6060</v>
      </c>
      <c r="D74" s="418" t="s">
        <v>109</v>
      </c>
      <c r="E74" s="423">
        <f>8581+350000+180</f>
        <v>358761</v>
      </c>
      <c r="F74" s="614">
        <f>E74+E75</f>
        <v>1099262</v>
      </c>
      <c r="G74" s="614">
        <f>F74+G38+G39</f>
        <v>3504262</v>
      </c>
      <c r="H74" s="614">
        <v>3504262</v>
      </c>
    </row>
    <row r="75" spans="2:8" ht="20.25" customHeight="1">
      <c r="B75" s="421">
        <v>85111</v>
      </c>
      <c r="C75" s="421">
        <v>6060</v>
      </c>
      <c r="D75" s="418" t="s">
        <v>119</v>
      </c>
      <c r="E75" s="423">
        <v>740501</v>
      </c>
      <c r="F75" s="614"/>
      <c r="G75" s="614"/>
      <c r="H75" s="614"/>
    </row>
    <row r="76" spans="2:8" ht="25.5">
      <c r="B76" s="421">
        <v>85201</v>
      </c>
      <c r="C76" s="421">
        <v>6050</v>
      </c>
      <c r="D76" s="418" t="s">
        <v>110</v>
      </c>
      <c r="E76" s="423">
        <v>50000</v>
      </c>
      <c r="F76" s="424"/>
      <c r="H76" s="423"/>
    </row>
    <row r="77" spans="2:8" ht="25.5">
      <c r="B77" s="421">
        <v>85395</v>
      </c>
      <c r="C77" s="444" t="s">
        <v>111</v>
      </c>
      <c r="D77" s="418" t="s">
        <v>112</v>
      </c>
      <c r="E77" s="423">
        <v>4000</v>
      </c>
      <c r="F77" s="424"/>
      <c r="H77" s="423"/>
    </row>
    <row r="78" spans="2:8" ht="25.5">
      <c r="B78" s="421">
        <v>92695</v>
      </c>
      <c r="C78" s="432" t="s">
        <v>111</v>
      </c>
      <c r="D78" s="418" t="s">
        <v>218</v>
      </c>
      <c r="E78" s="423">
        <v>10004</v>
      </c>
      <c r="F78" s="424"/>
      <c r="H78" s="423"/>
    </row>
    <row r="79" spans="2:8" ht="12.75">
      <c r="B79" s="421">
        <v>85406</v>
      </c>
      <c r="C79" s="421">
        <v>6060</v>
      </c>
      <c r="D79" s="418" t="s">
        <v>113</v>
      </c>
      <c r="E79" s="423">
        <v>3700</v>
      </c>
      <c r="F79" s="423">
        <f>E79+G42+G43</f>
        <v>1792171</v>
      </c>
      <c r="H79" s="423"/>
    </row>
    <row r="80" spans="2:8" ht="12.75">
      <c r="B80" s="421">
        <v>92601</v>
      </c>
      <c r="C80" s="421">
        <v>6300</v>
      </c>
      <c r="D80" s="418" t="s">
        <v>114</v>
      </c>
      <c r="E80" s="423">
        <v>50000</v>
      </c>
      <c r="F80" s="423"/>
      <c r="H80" s="423"/>
    </row>
    <row r="81" ht="12.75">
      <c r="H81" s="423"/>
    </row>
    <row r="82" spans="4:8" ht="15.75">
      <c r="D82" s="419" t="s">
        <v>115</v>
      </c>
      <c r="E82" s="636">
        <f>E49+G45</f>
        <v>16481485</v>
      </c>
      <c r="F82" s="636"/>
      <c r="H82" s="423"/>
    </row>
    <row r="83" ht="12.75" customHeight="1" hidden="1"/>
    <row r="84" ht="12.75" customHeight="1" hidden="1"/>
    <row r="85" spans="4:5" ht="12.75" customHeight="1" hidden="1">
      <c r="D85" s="391" t="s">
        <v>213</v>
      </c>
      <c r="E85" s="423">
        <v>23097060</v>
      </c>
    </row>
    <row r="86" ht="12.75" customHeight="1" hidden="1">
      <c r="E86" s="423">
        <f>E82-E85</f>
        <v>-6615575</v>
      </c>
    </row>
    <row r="87" ht="12.75" customHeight="1" hidden="1"/>
    <row r="89" spans="4:5" ht="12.75">
      <c r="D89" s="391" t="s">
        <v>364</v>
      </c>
      <c r="E89" s="423">
        <f>E48-E82</f>
        <v>-42077</v>
      </c>
    </row>
  </sheetData>
  <sheetProtection/>
  <mergeCells count="41">
    <mergeCell ref="G62:G67"/>
    <mergeCell ref="G74:G75"/>
    <mergeCell ref="E82:F82"/>
    <mergeCell ref="G70:G73"/>
    <mergeCell ref="F70:F73"/>
    <mergeCell ref="F74:F75"/>
    <mergeCell ref="F62:F68"/>
    <mergeCell ref="G60:G61"/>
    <mergeCell ref="C3:C7"/>
    <mergeCell ref="D3:D7"/>
    <mergeCell ref="E3:E7"/>
    <mergeCell ref="A45:D45"/>
    <mergeCell ref="G4:G7"/>
    <mergeCell ref="F50:F59"/>
    <mergeCell ref="F60:F61"/>
    <mergeCell ref="G50:G59"/>
    <mergeCell ref="O5:O7"/>
    <mergeCell ref="P5:P7"/>
    <mergeCell ref="L4:N4"/>
    <mergeCell ref="M5:M7"/>
    <mergeCell ref="H4:K4"/>
    <mergeCell ref="L5:L7"/>
    <mergeCell ref="H5:H7"/>
    <mergeCell ref="I5:I7"/>
    <mergeCell ref="J5:J7"/>
    <mergeCell ref="A1:O2"/>
    <mergeCell ref="P1:Q1"/>
    <mergeCell ref="A3:A7"/>
    <mergeCell ref="B3:B7"/>
    <mergeCell ref="Q3:Q7"/>
    <mergeCell ref="K5:K7"/>
    <mergeCell ref="G3:P3"/>
    <mergeCell ref="F3:F7"/>
    <mergeCell ref="N5:N7"/>
    <mergeCell ref="O4:P4"/>
    <mergeCell ref="H70:H73"/>
    <mergeCell ref="I70:I73"/>
    <mergeCell ref="H74:H75"/>
    <mergeCell ref="H60:H61"/>
    <mergeCell ref="H62:H67"/>
    <mergeCell ref="I64:J64"/>
  </mergeCells>
  <printOptions horizontalCentered="1"/>
  <pageMargins left="0.2362204724409449" right="0.2362204724409449" top="0.2755905511811024" bottom="0.1968503937007874" header="0.5118110236220472" footer="0.5118110236220472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3:U35"/>
  <sheetViews>
    <sheetView zoomScalePageLayoutView="0" workbookViewId="0" topLeftCell="K7">
      <selection activeCell="S18" sqref="S18"/>
    </sheetView>
  </sheetViews>
  <sheetFormatPr defaultColWidth="9.00390625" defaultRowHeight="12.75"/>
  <cols>
    <col min="1" max="1" width="7.125" style="221" customWidth="1"/>
    <col min="2" max="2" width="10.00390625" style="221" customWidth="1"/>
    <col min="3" max="3" width="6.25390625" style="221" customWidth="1"/>
    <col min="4" max="4" width="24.875" style="221" customWidth="1"/>
    <col min="5" max="6" width="11.125" style="221" hidden="1" customWidth="1"/>
    <col min="7" max="9" width="12.375" style="221" customWidth="1"/>
    <col min="10" max="11" width="9.125" style="221" customWidth="1"/>
    <col min="12" max="12" width="5.25390625" style="221" customWidth="1"/>
    <col min="13" max="13" width="32.75390625" style="221" customWidth="1"/>
    <col min="14" max="14" width="16.375" style="221" hidden="1" customWidth="1"/>
    <col min="15" max="15" width="10.75390625" style="221" hidden="1" customWidth="1"/>
    <col min="16" max="17" width="12.375" style="221" hidden="1" customWidth="1"/>
    <col min="18" max="19" width="12.375" style="221" customWidth="1"/>
    <col min="20" max="20" width="13.25390625" style="221" customWidth="1"/>
    <col min="21" max="21" width="30.875" style="221" customWidth="1"/>
    <col min="22" max="16384" width="9.125" style="221" customWidth="1"/>
  </cols>
  <sheetData>
    <row r="3" ht="23.25" customHeight="1">
      <c r="U3" s="288" t="s">
        <v>388</v>
      </c>
    </row>
    <row r="4" spans="1:21" ht="28.5" customHeight="1" thickBot="1">
      <c r="A4" s="645" t="s">
        <v>122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</row>
    <row r="5" spans="1:21" ht="14.25" thickBot="1" thickTop="1">
      <c r="A5" s="663" t="s">
        <v>24</v>
      </c>
      <c r="B5" s="664"/>
      <c r="C5" s="664"/>
      <c r="D5" s="664"/>
      <c r="E5" s="664"/>
      <c r="F5" s="664"/>
      <c r="G5" s="665"/>
      <c r="H5" s="338"/>
      <c r="I5" s="338"/>
      <c r="J5" s="657" t="s">
        <v>123</v>
      </c>
      <c r="K5" s="658"/>
      <c r="L5" s="658"/>
      <c r="M5" s="658"/>
      <c r="N5" s="659"/>
      <c r="O5" s="659"/>
      <c r="P5" s="659"/>
      <c r="Q5" s="659"/>
      <c r="R5" s="659"/>
      <c r="S5" s="659"/>
      <c r="T5" s="659"/>
      <c r="U5" s="660"/>
    </row>
    <row r="6" spans="1:21" ht="26.25" customHeight="1" thickTop="1">
      <c r="A6" s="657" t="s">
        <v>124</v>
      </c>
      <c r="B6" s="658"/>
      <c r="C6" s="658"/>
      <c r="D6" s="659" t="s">
        <v>125</v>
      </c>
      <c r="E6" s="666" t="s">
        <v>126</v>
      </c>
      <c r="F6" s="637" t="s">
        <v>168</v>
      </c>
      <c r="G6" s="643" t="s">
        <v>181</v>
      </c>
      <c r="H6" s="637" t="s">
        <v>54</v>
      </c>
      <c r="I6" s="643" t="s">
        <v>181</v>
      </c>
      <c r="J6" s="669" t="s">
        <v>124</v>
      </c>
      <c r="K6" s="670"/>
      <c r="L6" s="670"/>
      <c r="M6" s="641" t="s">
        <v>125</v>
      </c>
      <c r="N6" s="661" t="s">
        <v>126</v>
      </c>
      <c r="O6" s="646" t="s">
        <v>168</v>
      </c>
      <c r="P6" s="647" t="s">
        <v>182</v>
      </c>
      <c r="Q6" s="646" t="s">
        <v>54</v>
      </c>
      <c r="R6" s="647" t="s">
        <v>182</v>
      </c>
      <c r="S6" s="496" t="s">
        <v>390</v>
      </c>
      <c r="T6" s="647" t="s">
        <v>182</v>
      </c>
      <c r="U6" s="661" t="s">
        <v>127</v>
      </c>
    </row>
    <row r="7" spans="1:21" ht="13.5" customHeight="1" thickBot="1">
      <c r="A7" s="230" t="s">
        <v>128</v>
      </c>
      <c r="B7" s="231" t="s">
        <v>129</v>
      </c>
      <c r="C7" s="232" t="s">
        <v>246</v>
      </c>
      <c r="D7" s="672"/>
      <c r="E7" s="667"/>
      <c r="F7" s="638"/>
      <c r="G7" s="644"/>
      <c r="H7" s="638"/>
      <c r="I7" s="644"/>
      <c r="J7" s="230" t="s">
        <v>128</v>
      </c>
      <c r="K7" s="231" t="s">
        <v>129</v>
      </c>
      <c r="L7" s="232" t="s">
        <v>246</v>
      </c>
      <c r="M7" s="642"/>
      <c r="N7" s="662"/>
      <c r="O7" s="638"/>
      <c r="P7" s="644"/>
      <c r="Q7" s="638"/>
      <c r="R7" s="644"/>
      <c r="S7" s="497" t="s">
        <v>391</v>
      </c>
      <c r="T7" s="644"/>
      <c r="U7" s="662"/>
    </row>
    <row r="8" spans="1:21" ht="27" thickBot="1" thickTop="1">
      <c r="A8" s="233">
        <v>900</v>
      </c>
      <c r="B8" s="234"/>
      <c r="C8" s="234"/>
      <c r="D8" s="235" t="s">
        <v>130</v>
      </c>
      <c r="E8" s="236">
        <f>E9</f>
        <v>811175</v>
      </c>
      <c r="F8" s="291"/>
      <c r="G8" s="326">
        <f>G9</f>
        <v>827175</v>
      </c>
      <c r="H8" s="291">
        <f>H9</f>
        <v>5000</v>
      </c>
      <c r="I8" s="326">
        <f>I9</f>
        <v>832175</v>
      </c>
      <c r="J8" s="237">
        <v>900</v>
      </c>
      <c r="K8" s="238"/>
      <c r="L8" s="238"/>
      <c r="M8" s="239" t="s">
        <v>130</v>
      </c>
      <c r="N8" s="240">
        <f aca="true" t="shared" si="0" ref="N8:T8">N9</f>
        <v>13500</v>
      </c>
      <c r="O8" s="240">
        <f t="shared" si="0"/>
        <v>16000</v>
      </c>
      <c r="P8" s="330">
        <f t="shared" si="0"/>
        <v>29500</v>
      </c>
      <c r="Q8" s="240">
        <f t="shared" si="0"/>
        <v>5000</v>
      </c>
      <c r="R8" s="330">
        <f t="shared" si="0"/>
        <v>34500</v>
      </c>
      <c r="S8" s="505">
        <f t="shared" si="0"/>
        <v>0</v>
      </c>
      <c r="T8" s="330">
        <f t="shared" si="0"/>
        <v>34500</v>
      </c>
      <c r="U8" s="241"/>
    </row>
    <row r="9" spans="1:21" ht="51.75" thickTop="1">
      <c r="A9" s="242"/>
      <c r="B9" s="243">
        <v>90019</v>
      </c>
      <c r="C9" s="243"/>
      <c r="D9" s="244" t="s">
        <v>131</v>
      </c>
      <c r="E9" s="245">
        <f>SUM(E10:E28)</f>
        <v>811175</v>
      </c>
      <c r="F9" s="292">
        <f>SUM(F10:F28)</f>
        <v>16000</v>
      </c>
      <c r="G9" s="327">
        <f>SUM(G10:G28)</f>
        <v>827175</v>
      </c>
      <c r="H9" s="292">
        <v>5000</v>
      </c>
      <c r="I9" s="327">
        <f>SUM(I10:I28)</f>
        <v>832175</v>
      </c>
      <c r="J9" s="246"/>
      <c r="K9" s="247">
        <v>90019</v>
      </c>
      <c r="L9" s="247"/>
      <c r="M9" s="248" t="s">
        <v>131</v>
      </c>
      <c r="N9" s="295">
        <f>SUM(N10:N16)</f>
        <v>13500</v>
      </c>
      <c r="O9" s="295">
        <f>SUM(O10:O16)</f>
        <v>16000</v>
      </c>
      <c r="P9" s="331">
        <f>SUM(P10:P16)</f>
        <v>29500</v>
      </c>
      <c r="Q9" s="295">
        <f>Q12</f>
        <v>5000</v>
      </c>
      <c r="R9" s="331">
        <f>SUM(R10:R16)</f>
        <v>34500</v>
      </c>
      <c r="S9" s="506"/>
      <c r="T9" s="331">
        <f>SUM(T10:T16)</f>
        <v>34500</v>
      </c>
      <c r="U9" s="249"/>
    </row>
    <row r="10" spans="1:21" ht="33.75">
      <c r="A10" s="651"/>
      <c r="B10" s="652"/>
      <c r="C10" s="250" t="s">
        <v>132</v>
      </c>
      <c r="D10" s="251" t="s">
        <v>133</v>
      </c>
      <c r="E10" s="252">
        <v>22097</v>
      </c>
      <c r="F10" s="293"/>
      <c r="G10" s="328">
        <f>E10+F10</f>
        <v>22097</v>
      </c>
      <c r="H10" s="293"/>
      <c r="I10" s="328">
        <f>G10+H10</f>
        <v>22097</v>
      </c>
      <c r="J10" s="253"/>
      <c r="K10" s="254"/>
      <c r="L10" s="255" t="s">
        <v>23</v>
      </c>
      <c r="M10" s="256" t="s">
        <v>134</v>
      </c>
      <c r="N10" s="257">
        <v>1500</v>
      </c>
      <c r="O10" s="257">
        <v>0</v>
      </c>
      <c r="P10" s="332">
        <f aca="true" t="shared" si="1" ref="P10:P16">N10+O10</f>
        <v>1500</v>
      </c>
      <c r="Q10" s="257"/>
      <c r="R10" s="332">
        <f aca="true" t="shared" si="2" ref="R10:T27">P10+Q10</f>
        <v>1500</v>
      </c>
      <c r="S10" s="499"/>
      <c r="T10" s="332">
        <f t="shared" si="2"/>
        <v>1500</v>
      </c>
      <c r="U10" s="648" t="s">
        <v>135</v>
      </c>
    </row>
    <row r="11" spans="1:21" ht="18" customHeight="1">
      <c r="A11" s="653"/>
      <c r="B11" s="654"/>
      <c r="C11" s="250" t="s">
        <v>362</v>
      </c>
      <c r="D11" s="251" t="s">
        <v>136</v>
      </c>
      <c r="E11" s="252">
        <v>300000</v>
      </c>
      <c r="F11" s="293">
        <v>16000</v>
      </c>
      <c r="G11" s="328">
        <f>E11+F11</f>
        <v>316000</v>
      </c>
      <c r="H11" s="293">
        <v>5000</v>
      </c>
      <c r="I11" s="328">
        <f>G11+H11</f>
        <v>321000</v>
      </c>
      <c r="J11" s="258"/>
      <c r="K11" s="259"/>
      <c r="L11" s="255" t="s">
        <v>335</v>
      </c>
      <c r="M11" s="260" t="s">
        <v>137</v>
      </c>
      <c r="N11" s="257">
        <v>1000</v>
      </c>
      <c r="O11" s="257">
        <v>-500</v>
      </c>
      <c r="P11" s="332">
        <f t="shared" si="1"/>
        <v>500</v>
      </c>
      <c r="Q11" s="257"/>
      <c r="R11" s="332">
        <f t="shared" si="2"/>
        <v>500</v>
      </c>
      <c r="S11" s="499"/>
      <c r="T11" s="332">
        <f t="shared" si="2"/>
        <v>500</v>
      </c>
      <c r="U11" s="649"/>
    </row>
    <row r="12" spans="1:21" ht="19.5" customHeight="1">
      <c r="A12" s="655"/>
      <c r="B12" s="656"/>
      <c r="C12" s="250" t="s">
        <v>138</v>
      </c>
      <c r="D12" s="261" t="s">
        <v>139</v>
      </c>
      <c r="E12" s="252">
        <v>489078</v>
      </c>
      <c r="F12" s="293"/>
      <c r="G12" s="328">
        <f>E12+F12</f>
        <v>489078</v>
      </c>
      <c r="H12" s="293"/>
      <c r="I12" s="328">
        <f>G12+H12</f>
        <v>489078</v>
      </c>
      <c r="J12" s="258"/>
      <c r="K12" s="259"/>
      <c r="L12" s="262">
        <v>4300</v>
      </c>
      <c r="M12" s="262" t="s">
        <v>140</v>
      </c>
      <c r="N12" s="257">
        <v>2500</v>
      </c>
      <c r="O12" s="257">
        <v>22000</v>
      </c>
      <c r="P12" s="332">
        <f t="shared" si="1"/>
        <v>24500</v>
      </c>
      <c r="Q12" s="257">
        <v>5000</v>
      </c>
      <c r="R12" s="332">
        <f t="shared" si="2"/>
        <v>29500</v>
      </c>
      <c r="S12" s="499"/>
      <c r="T12" s="332">
        <f t="shared" si="2"/>
        <v>29500</v>
      </c>
      <c r="U12" s="649"/>
    </row>
    <row r="13" spans="1:21" ht="24">
      <c r="A13" s="263"/>
      <c r="B13" s="264"/>
      <c r="C13" s="250"/>
      <c r="D13" s="261"/>
      <c r="E13" s="252"/>
      <c r="F13" s="293"/>
      <c r="G13" s="328"/>
      <c r="H13" s="293"/>
      <c r="I13" s="328"/>
      <c r="J13" s="258"/>
      <c r="K13" s="259"/>
      <c r="L13" s="262">
        <v>4390</v>
      </c>
      <c r="M13" s="262" t="s">
        <v>141</v>
      </c>
      <c r="N13" s="257">
        <v>2000</v>
      </c>
      <c r="O13" s="257">
        <v>-1500</v>
      </c>
      <c r="P13" s="332">
        <f t="shared" si="1"/>
        <v>500</v>
      </c>
      <c r="Q13" s="257"/>
      <c r="R13" s="332">
        <f t="shared" si="2"/>
        <v>500</v>
      </c>
      <c r="S13" s="499"/>
      <c r="T13" s="332">
        <f t="shared" si="2"/>
        <v>500</v>
      </c>
      <c r="U13" s="649"/>
    </row>
    <row r="14" spans="1:21" ht="24">
      <c r="A14" s="263"/>
      <c r="B14" s="264"/>
      <c r="C14" s="250"/>
      <c r="D14" s="264"/>
      <c r="E14" s="252"/>
      <c r="F14" s="293"/>
      <c r="G14" s="328"/>
      <c r="H14" s="293"/>
      <c r="I14" s="328"/>
      <c r="J14" s="258"/>
      <c r="K14" s="259"/>
      <c r="L14" s="262">
        <v>4700</v>
      </c>
      <c r="M14" s="262" t="s">
        <v>142</v>
      </c>
      <c r="N14" s="257">
        <v>3000</v>
      </c>
      <c r="O14" s="257">
        <v>-500</v>
      </c>
      <c r="P14" s="332">
        <f t="shared" si="1"/>
        <v>2500</v>
      </c>
      <c r="Q14" s="257"/>
      <c r="R14" s="332">
        <f t="shared" si="2"/>
        <v>2500</v>
      </c>
      <c r="S14" s="499"/>
      <c r="T14" s="332">
        <f t="shared" si="2"/>
        <v>2500</v>
      </c>
      <c r="U14" s="649"/>
    </row>
    <row r="15" spans="1:21" ht="28.5" customHeight="1">
      <c r="A15" s="263"/>
      <c r="B15" s="264"/>
      <c r="C15" s="250"/>
      <c r="D15" s="264"/>
      <c r="E15" s="252"/>
      <c r="F15" s="293"/>
      <c r="G15" s="328"/>
      <c r="H15" s="293"/>
      <c r="I15" s="328"/>
      <c r="J15" s="258"/>
      <c r="K15" s="259"/>
      <c r="L15" s="262">
        <v>4740</v>
      </c>
      <c r="M15" s="262" t="s">
        <v>143</v>
      </c>
      <c r="N15" s="257">
        <v>500</v>
      </c>
      <c r="O15" s="257">
        <v>-500</v>
      </c>
      <c r="P15" s="332">
        <f t="shared" si="1"/>
        <v>0</v>
      </c>
      <c r="Q15" s="257"/>
      <c r="R15" s="332">
        <f t="shared" si="2"/>
        <v>0</v>
      </c>
      <c r="S15" s="499"/>
      <c r="T15" s="332">
        <f t="shared" si="2"/>
        <v>0</v>
      </c>
      <c r="U15" s="649"/>
    </row>
    <row r="16" spans="1:21" ht="28.5" customHeight="1" thickBot="1">
      <c r="A16" s="263"/>
      <c r="B16" s="264"/>
      <c r="C16" s="250"/>
      <c r="D16" s="264"/>
      <c r="E16" s="252"/>
      <c r="F16" s="293"/>
      <c r="G16" s="328"/>
      <c r="H16" s="293"/>
      <c r="I16" s="328"/>
      <c r="J16" s="265"/>
      <c r="K16" s="266"/>
      <c r="L16" s="262">
        <v>4750</v>
      </c>
      <c r="M16" s="298" t="s">
        <v>144</v>
      </c>
      <c r="N16" s="299">
        <v>3000</v>
      </c>
      <c r="O16" s="299">
        <v>-3000</v>
      </c>
      <c r="P16" s="332">
        <f t="shared" si="1"/>
        <v>0</v>
      </c>
      <c r="Q16" s="299"/>
      <c r="R16" s="332">
        <f t="shared" si="2"/>
        <v>0</v>
      </c>
      <c r="S16" s="499"/>
      <c r="T16" s="332">
        <f t="shared" si="2"/>
        <v>0</v>
      </c>
      <c r="U16" s="650"/>
    </row>
    <row r="17" spans="1:21" ht="16.5" thickBot="1" thickTop="1">
      <c r="A17" s="263"/>
      <c r="B17" s="264"/>
      <c r="C17" s="250"/>
      <c r="D17" s="264"/>
      <c r="E17" s="252"/>
      <c r="F17" s="293"/>
      <c r="G17" s="328"/>
      <c r="H17" s="293"/>
      <c r="I17" s="328"/>
      <c r="J17" s="237">
        <v>854</v>
      </c>
      <c r="K17" s="238"/>
      <c r="L17" s="297"/>
      <c r="M17" s="300" t="s">
        <v>145</v>
      </c>
      <c r="N17" s="240">
        <f>N18</f>
        <v>227000</v>
      </c>
      <c r="O17" s="267"/>
      <c r="P17" s="333">
        <f aca="true" t="shared" si="3" ref="P17:P27">N17+O17</f>
        <v>227000</v>
      </c>
      <c r="Q17" s="267">
        <f>Q18</f>
        <v>137500</v>
      </c>
      <c r="R17" s="333">
        <f t="shared" si="2"/>
        <v>364500</v>
      </c>
      <c r="S17" s="500">
        <f>S19</f>
        <v>4606</v>
      </c>
      <c r="T17" s="333">
        <f t="shared" si="2"/>
        <v>369106</v>
      </c>
      <c r="U17" s="267"/>
    </row>
    <row r="18" spans="1:21" ht="26.25" thickTop="1">
      <c r="A18" s="263"/>
      <c r="B18" s="264"/>
      <c r="C18" s="250"/>
      <c r="D18" s="264"/>
      <c r="E18" s="252"/>
      <c r="F18" s="293"/>
      <c r="G18" s="328"/>
      <c r="H18" s="293"/>
      <c r="I18" s="328"/>
      <c r="J18" s="242"/>
      <c r="K18" s="243">
        <v>85403</v>
      </c>
      <c r="L18" s="243"/>
      <c r="M18" s="244" t="s">
        <v>146</v>
      </c>
      <c r="N18" s="268">
        <f>N19</f>
        <v>227000</v>
      </c>
      <c r="O18" s="268"/>
      <c r="P18" s="334">
        <f t="shared" si="3"/>
        <v>227000</v>
      </c>
      <c r="Q18" s="268">
        <v>137500</v>
      </c>
      <c r="R18" s="334">
        <f t="shared" si="2"/>
        <v>364500</v>
      </c>
      <c r="S18" s="501"/>
      <c r="T18" s="334">
        <f t="shared" si="2"/>
        <v>364500</v>
      </c>
      <c r="U18" s="269"/>
    </row>
    <row r="19" spans="1:21" ht="26.25" thickBot="1">
      <c r="A19" s="263"/>
      <c r="B19" s="264"/>
      <c r="C19" s="250"/>
      <c r="D19" s="264"/>
      <c r="E19" s="252"/>
      <c r="F19" s="293"/>
      <c r="G19" s="328"/>
      <c r="H19" s="293"/>
      <c r="I19" s="328"/>
      <c r="J19" s="270"/>
      <c r="K19" s="271"/>
      <c r="L19" s="272">
        <v>6050</v>
      </c>
      <c r="M19" s="225" t="s">
        <v>147</v>
      </c>
      <c r="N19" s="282">
        <v>227000</v>
      </c>
      <c r="O19" s="282"/>
      <c r="P19" s="334">
        <f t="shared" si="3"/>
        <v>227000</v>
      </c>
      <c r="Q19" s="282">
        <v>137500</v>
      </c>
      <c r="R19" s="334">
        <f t="shared" si="2"/>
        <v>364500</v>
      </c>
      <c r="S19" s="501">
        <v>4606</v>
      </c>
      <c r="T19" s="334">
        <f t="shared" si="2"/>
        <v>369106</v>
      </c>
      <c r="U19" s="274" t="s">
        <v>148</v>
      </c>
    </row>
    <row r="20" spans="1:21" ht="16.5" thickBot="1" thickTop="1">
      <c r="A20" s="263"/>
      <c r="B20" s="264"/>
      <c r="C20" s="250"/>
      <c r="D20" s="264"/>
      <c r="E20" s="252"/>
      <c r="F20" s="293"/>
      <c r="G20" s="328"/>
      <c r="H20" s="293"/>
      <c r="I20" s="328"/>
      <c r="J20" s="237">
        <v>801</v>
      </c>
      <c r="K20" s="238"/>
      <c r="L20" s="238"/>
      <c r="M20" s="301" t="s">
        <v>149</v>
      </c>
      <c r="N20" s="302">
        <f>N21</f>
        <v>137500</v>
      </c>
      <c r="O20" s="302"/>
      <c r="P20" s="333">
        <f t="shared" si="3"/>
        <v>137500</v>
      </c>
      <c r="Q20" s="302">
        <f>Q21</f>
        <v>-137500</v>
      </c>
      <c r="R20" s="333">
        <f t="shared" si="2"/>
        <v>0</v>
      </c>
      <c r="S20" s="500">
        <v>0</v>
      </c>
      <c r="T20" s="333">
        <f t="shared" si="2"/>
        <v>0</v>
      </c>
      <c r="U20" s="267"/>
    </row>
    <row r="21" spans="1:21" ht="15.75" thickTop="1">
      <c r="A21" s="263"/>
      <c r="B21" s="264"/>
      <c r="C21" s="250"/>
      <c r="D21" s="264"/>
      <c r="E21" s="252"/>
      <c r="F21" s="293"/>
      <c r="G21" s="328"/>
      <c r="H21" s="293"/>
      <c r="I21" s="328"/>
      <c r="J21" s="242"/>
      <c r="K21" s="243">
        <v>80130</v>
      </c>
      <c r="L21" s="243"/>
      <c r="M21" s="244" t="s">
        <v>150</v>
      </c>
      <c r="N21" s="268">
        <f>N22</f>
        <v>137500</v>
      </c>
      <c r="O21" s="268"/>
      <c r="P21" s="335">
        <f t="shared" si="3"/>
        <v>137500</v>
      </c>
      <c r="Q21" s="268">
        <f>Q22</f>
        <v>-137500</v>
      </c>
      <c r="R21" s="335">
        <f t="shared" si="2"/>
        <v>0</v>
      </c>
      <c r="S21" s="502"/>
      <c r="T21" s="335">
        <f t="shared" si="2"/>
        <v>0</v>
      </c>
      <c r="U21" s="275"/>
    </row>
    <row r="22" spans="1:21" ht="41.25" customHeight="1" thickBot="1">
      <c r="A22" s="263"/>
      <c r="B22" s="264"/>
      <c r="C22" s="250"/>
      <c r="D22" s="264"/>
      <c r="E22" s="252"/>
      <c r="F22" s="293"/>
      <c r="G22" s="328"/>
      <c r="H22" s="293"/>
      <c r="I22" s="328"/>
      <c r="J22" s="270"/>
      <c r="K22" s="271"/>
      <c r="L22" s="272">
        <v>6059</v>
      </c>
      <c r="M22" s="284" t="s">
        <v>151</v>
      </c>
      <c r="N22" s="282">
        <v>137500</v>
      </c>
      <c r="O22" s="282"/>
      <c r="P22" s="336">
        <f t="shared" si="3"/>
        <v>137500</v>
      </c>
      <c r="Q22" s="282">
        <v>-137500</v>
      </c>
      <c r="R22" s="336">
        <f t="shared" si="2"/>
        <v>0</v>
      </c>
      <c r="S22" s="503"/>
      <c r="T22" s="336">
        <f t="shared" si="2"/>
        <v>0</v>
      </c>
      <c r="U22" s="276" t="s">
        <v>156</v>
      </c>
    </row>
    <row r="23" spans="1:21" ht="27" thickBot="1" thickTop="1">
      <c r="A23" s="263"/>
      <c r="B23" s="264"/>
      <c r="C23" s="250"/>
      <c r="D23" s="264"/>
      <c r="E23" s="252"/>
      <c r="F23" s="293"/>
      <c r="G23" s="328"/>
      <c r="H23" s="293"/>
      <c r="I23" s="328"/>
      <c r="J23" s="237">
        <v>754</v>
      </c>
      <c r="K23" s="238"/>
      <c r="L23" s="297"/>
      <c r="M23" s="303" t="s">
        <v>157</v>
      </c>
      <c r="N23" s="302">
        <f>N24</f>
        <v>433175</v>
      </c>
      <c r="O23" s="302"/>
      <c r="P23" s="333">
        <f t="shared" si="3"/>
        <v>433175</v>
      </c>
      <c r="Q23" s="302"/>
      <c r="R23" s="510">
        <f t="shared" si="2"/>
        <v>433175</v>
      </c>
      <c r="S23" s="505">
        <f>S24</f>
        <v>-4606</v>
      </c>
      <c r="T23" s="511">
        <f t="shared" si="2"/>
        <v>428569</v>
      </c>
      <c r="U23" s="507"/>
    </row>
    <row r="24" spans="1:21" ht="26.25" thickTop="1">
      <c r="A24" s="263"/>
      <c r="B24" s="264"/>
      <c r="C24" s="264"/>
      <c r="D24" s="264"/>
      <c r="E24" s="252"/>
      <c r="F24" s="293"/>
      <c r="G24" s="328"/>
      <c r="H24" s="293"/>
      <c r="I24" s="328"/>
      <c r="J24" s="242"/>
      <c r="K24" s="243">
        <v>75411</v>
      </c>
      <c r="L24" s="243"/>
      <c r="M24" s="244" t="s">
        <v>158</v>
      </c>
      <c r="N24" s="277">
        <f>SUM(N25:N28)</f>
        <v>433175</v>
      </c>
      <c r="O24" s="277"/>
      <c r="P24" s="337">
        <f t="shared" si="3"/>
        <v>433175</v>
      </c>
      <c r="Q24" s="277"/>
      <c r="R24" s="508">
        <f t="shared" si="2"/>
        <v>433175</v>
      </c>
      <c r="S24" s="509">
        <f>S27</f>
        <v>-4606</v>
      </c>
      <c r="T24" s="508">
        <f t="shared" si="2"/>
        <v>428569</v>
      </c>
      <c r="U24" s="278"/>
    </row>
    <row r="25" spans="1:21" ht="56.25">
      <c r="A25" s="263"/>
      <c r="B25" s="264"/>
      <c r="C25" s="264"/>
      <c r="D25" s="264"/>
      <c r="E25" s="252"/>
      <c r="F25" s="293"/>
      <c r="G25" s="328"/>
      <c r="H25" s="293"/>
      <c r="I25" s="328"/>
      <c r="J25" s="263"/>
      <c r="K25" s="264"/>
      <c r="L25" s="264">
        <v>6050</v>
      </c>
      <c r="M25" s="225" t="s">
        <v>151</v>
      </c>
      <c r="N25" s="273">
        <v>14000</v>
      </c>
      <c r="O25" s="273"/>
      <c r="P25" s="337">
        <f t="shared" si="3"/>
        <v>14000</v>
      </c>
      <c r="Q25" s="273"/>
      <c r="R25" s="337">
        <f t="shared" si="2"/>
        <v>14000</v>
      </c>
      <c r="S25" s="504"/>
      <c r="T25" s="337">
        <f t="shared" si="2"/>
        <v>14000</v>
      </c>
      <c r="U25" s="279" t="s">
        <v>159</v>
      </c>
    </row>
    <row r="26" spans="1:21" ht="45">
      <c r="A26" s="280"/>
      <c r="B26" s="272"/>
      <c r="C26" s="272"/>
      <c r="D26" s="272"/>
      <c r="E26" s="281"/>
      <c r="F26" s="293"/>
      <c r="G26" s="328"/>
      <c r="H26" s="293"/>
      <c r="I26" s="328"/>
      <c r="J26" s="280"/>
      <c r="K26" s="272"/>
      <c r="L26" s="272">
        <v>6059</v>
      </c>
      <c r="M26" s="225" t="s">
        <v>151</v>
      </c>
      <c r="N26" s="273">
        <v>315929</v>
      </c>
      <c r="O26" s="273"/>
      <c r="P26" s="337">
        <f t="shared" si="3"/>
        <v>315929</v>
      </c>
      <c r="Q26" s="273"/>
      <c r="R26" s="337">
        <f t="shared" si="2"/>
        <v>315929</v>
      </c>
      <c r="S26" s="504"/>
      <c r="T26" s="337">
        <f t="shared" si="2"/>
        <v>315929</v>
      </c>
      <c r="U26" s="283" t="s">
        <v>160</v>
      </c>
    </row>
    <row r="27" spans="1:21" ht="25.5">
      <c r="A27" s="280"/>
      <c r="B27" s="272"/>
      <c r="C27" s="272"/>
      <c r="D27" s="272"/>
      <c r="E27" s="281"/>
      <c r="F27" s="293"/>
      <c r="G27" s="328"/>
      <c r="H27" s="293"/>
      <c r="I27" s="328"/>
      <c r="J27" s="280"/>
      <c r="K27" s="272"/>
      <c r="L27" s="272">
        <v>6059</v>
      </c>
      <c r="M27" s="225" t="s">
        <v>151</v>
      </c>
      <c r="N27" s="273">
        <v>103246</v>
      </c>
      <c r="O27" s="273"/>
      <c r="P27" s="337">
        <f t="shared" si="3"/>
        <v>103246</v>
      </c>
      <c r="Q27" s="273"/>
      <c r="R27" s="337">
        <f t="shared" si="2"/>
        <v>103246</v>
      </c>
      <c r="S27" s="504">
        <v>-4606</v>
      </c>
      <c r="T27" s="337">
        <f t="shared" si="2"/>
        <v>98640</v>
      </c>
      <c r="U27" s="283" t="s">
        <v>161</v>
      </c>
    </row>
    <row r="28" spans="1:21" ht="8.25" customHeight="1" thickBot="1">
      <c r="A28" s="280"/>
      <c r="B28" s="272"/>
      <c r="C28" s="272"/>
      <c r="D28" s="272"/>
      <c r="E28" s="281"/>
      <c r="F28" s="294"/>
      <c r="G28" s="329"/>
      <c r="H28" s="294"/>
      <c r="I28" s="329"/>
      <c r="J28" s="280"/>
      <c r="K28" s="272"/>
      <c r="L28" s="272"/>
      <c r="M28" s="284"/>
      <c r="N28" s="296"/>
      <c r="O28" s="296"/>
      <c r="P28" s="336"/>
      <c r="Q28" s="296"/>
      <c r="R28" s="336"/>
      <c r="S28" s="503"/>
      <c r="T28" s="336"/>
      <c r="U28" s="285"/>
    </row>
    <row r="29" spans="1:21" ht="30.75" customHeight="1" thickBot="1" thickTop="1">
      <c r="A29" s="639" t="s">
        <v>162</v>
      </c>
      <c r="B29" s="640"/>
      <c r="C29" s="640"/>
      <c r="D29" s="671"/>
      <c r="E29" s="302">
        <f>E8</f>
        <v>811175</v>
      </c>
      <c r="F29" s="302">
        <f>F9</f>
        <v>16000</v>
      </c>
      <c r="G29" s="325">
        <f>E29+F29</f>
        <v>827175</v>
      </c>
      <c r="H29" s="339">
        <f>H8</f>
        <v>5000</v>
      </c>
      <c r="I29" s="339">
        <f>G29+H29</f>
        <v>832175</v>
      </c>
      <c r="J29" s="639" t="s">
        <v>163</v>
      </c>
      <c r="K29" s="640"/>
      <c r="L29" s="640"/>
      <c r="M29" s="640"/>
      <c r="N29" s="240">
        <f>N23+N20+N17+N8</f>
        <v>811175</v>
      </c>
      <c r="O29" s="290">
        <f>O23+O20+O17+O8</f>
        <v>16000</v>
      </c>
      <c r="P29" s="324">
        <f>N29+O29</f>
        <v>827175</v>
      </c>
      <c r="Q29" s="290">
        <f>Q23+Q20+Q17+Q8</f>
        <v>5000</v>
      </c>
      <c r="R29" s="324">
        <f>P29+Q29</f>
        <v>832175</v>
      </c>
      <c r="S29" s="498">
        <f>S23+S17</f>
        <v>0</v>
      </c>
      <c r="T29" s="324">
        <f>R29+S29</f>
        <v>832175</v>
      </c>
      <c r="U29" s="286"/>
    </row>
    <row r="30" spans="5:20" ht="15.75" thickTop="1">
      <c r="E30" s="287"/>
      <c r="F30" s="287"/>
      <c r="G30" s="287"/>
      <c r="H30" s="287"/>
      <c r="I30" s="287"/>
      <c r="N30" s="287"/>
      <c r="O30" s="287"/>
      <c r="P30" s="287"/>
      <c r="Q30" s="287"/>
      <c r="R30" s="287"/>
      <c r="S30" s="287"/>
      <c r="T30" s="287"/>
    </row>
    <row r="31" spans="13:21" ht="12.75" hidden="1">
      <c r="M31" s="288" t="s">
        <v>164</v>
      </c>
      <c r="N31" s="229">
        <v>200000</v>
      </c>
      <c r="O31" s="229"/>
      <c r="P31" s="229"/>
      <c r="Q31" s="229"/>
      <c r="R31" s="229"/>
      <c r="S31" s="229"/>
      <c r="T31" s="229"/>
      <c r="U31" s="221" t="s">
        <v>165</v>
      </c>
    </row>
    <row r="32" spans="14:21" ht="12.75" hidden="1">
      <c r="N32" s="229">
        <f>N22</f>
        <v>137500</v>
      </c>
      <c r="O32" s="229"/>
      <c r="P32" s="229"/>
      <c r="Q32" s="229"/>
      <c r="R32" s="229"/>
      <c r="S32" s="229"/>
      <c r="T32" s="229"/>
      <c r="U32" s="221" t="s">
        <v>166</v>
      </c>
    </row>
    <row r="33" spans="14:21" ht="12.75" hidden="1">
      <c r="N33" s="229">
        <f>N26</f>
        <v>315929</v>
      </c>
      <c r="O33" s="229"/>
      <c r="P33" s="229"/>
      <c r="Q33" s="229"/>
      <c r="R33" s="229"/>
      <c r="S33" s="229"/>
      <c r="T33" s="229"/>
      <c r="U33" s="221" t="s">
        <v>167</v>
      </c>
    </row>
    <row r="34" spans="14:20" ht="15.75" hidden="1">
      <c r="N34" s="289">
        <f>SUM(N31:N33)</f>
        <v>653429</v>
      </c>
      <c r="O34" s="289"/>
      <c r="P34" s="289"/>
      <c r="Q34" s="289"/>
      <c r="R34" s="289"/>
      <c r="S34" s="289"/>
      <c r="T34" s="289"/>
    </row>
    <row r="35" spans="6:20" ht="15.75"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289"/>
      <c r="Q35" s="289"/>
      <c r="R35" s="289"/>
      <c r="S35" s="289"/>
      <c r="T35" s="289"/>
    </row>
  </sheetData>
  <sheetProtection/>
  <mergeCells count="24">
    <mergeCell ref="T6:T7"/>
    <mergeCell ref="F35:O35"/>
    <mergeCell ref="O6:O7"/>
    <mergeCell ref="A6:C6"/>
    <mergeCell ref="G6:G7"/>
    <mergeCell ref="N6:N7"/>
    <mergeCell ref="J6:L6"/>
    <mergeCell ref="A29:D29"/>
    <mergeCell ref="D6:D7"/>
    <mergeCell ref="P6:P7"/>
    <mergeCell ref="A4:U4"/>
    <mergeCell ref="Q6:Q7"/>
    <mergeCell ref="R6:R7"/>
    <mergeCell ref="U10:U16"/>
    <mergeCell ref="A10:B12"/>
    <mergeCell ref="J5:U5"/>
    <mergeCell ref="U6:U7"/>
    <mergeCell ref="A5:G5"/>
    <mergeCell ref="E6:E7"/>
    <mergeCell ref="H6:H7"/>
    <mergeCell ref="F6:F7"/>
    <mergeCell ref="J29:M29"/>
    <mergeCell ref="M6:M7"/>
    <mergeCell ref="I6:I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2010-10-21T10:08:46Z</cp:lastPrinted>
  <dcterms:created xsi:type="dcterms:W3CDTF">1998-12-09T13:02:10Z</dcterms:created>
  <dcterms:modified xsi:type="dcterms:W3CDTF">2011-01-07T07:21:02Z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