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50" windowWidth="12435" windowHeight="6600" activeTab="1"/>
  </bookViews>
  <sheets>
    <sheet name="odsetki 2016-2022" sheetId="2" r:id="rId1"/>
    <sheet name="zadłużenie 2017-2024" sheetId="3" r:id="rId2"/>
    <sheet name="odsetki 2017" sheetId="4" r:id="rId3"/>
    <sheet name="odsetki 2018-2024" sheetId="5" r:id="rId4"/>
  </sheets>
  <calcPr calcId="145621"/>
</workbook>
</file>

<file path=xl/calcChain.xml><?xml version="1.0" encoding="utf-8"?>
<calcChain xmlns="http://schemas.openxmlformats.org/spreadsheetml/2006/main">
  <c r="H15" i="3" l="1"/>
  <c r="W25" i="5" l="1"/>
  <c r="U25" i="5"/>
  <c r="S25" i="5"/>
  <c r="N25" i="5"/>
  <c r="O25" i="5"/>
  <c r="P25" i="5"/>
  <c r="Q25" i="5"/>
  <c r="R25" i="5"/>
  <c r="T25" i="5"/>
  <c r="V25" i="5"/>
  <c r="M25" i="5"/>
  <c r="K25" i="5"/>
  <c r="J25" i="5"/>
  <c r="H8" i="5"/>
  <c r="H10" i="5" s="1"/>
  <c r="H25" i="5"/>
  <c r="H27" i="5" s="1"/>
  <c r="H48" i="5"/>
  <c r="H50" i="5" s="1"/>
  <c r="N48" i="5"/>
  <c r="M48" i="5"/>
  <c r="L48" i="5"/>
  <c r="K48" i="5"/>
  <c r="J48" i="5"/>
  <c r="I48" i="5"/>
  <c r="G48" i="5"/>
  <c r="L25" i="5"/>
  <c r="I25" i="5"/>
  <c r="G25" i="5"/>
  <c r="I8" i="5"/>
  <c r="G8" i="5"/>
  <c r="L7" i="5"/>
  <c r="L5" i="5"/>
  <c r="G9" i="3"/>
  <c r="I50" i="5" l="1"/>
  <c r="J50" i="5" s="1"/>
  <c r="K50" i="5" s="1"/>
  <c r="L50" i="5" s="1"/>
  <c r="M50" i="5" s="1"/>
  <c r="N50" i="5" s="1"/>
  <c r="O50" i="5" s="1"/>
  <c r="P50" i="5" s="1"/>
  <c r="L8" i="5"/>
  <c r="I10" i="5"/>
  <c r="I10" i="4"/>
  <c r="H8" i="4" l="1"/>
  <c r="I8" i="4"/>
  <c r="K8" i="4"/>
  <c r="H10" i="4" l="1"/>
  <c r="G8" i="4" l="1"/>
  <c r="N11" i="2"/>
  <c r="I9" i="3" l="1"/>
  <c r="J9" i="3"/>
  <c r="K9" i="3"/>
  <c r="L9" i="3"/>
  <c r="M9" i="3"/>
  <c r="N9" i="3"/>
  <c r="G33" i="3"/>
  <c r="G26" i="3"/>
  <c r="H9" i="3" l="1"/>
  <c r="H11" i="3" s="1"/>
  <c r="I11" i="3" s="1"/>
  <c r="M5" i="2"/>
  <c r="J11" i="3" l="1"/>
  <c r="K11" i="3" s="1"/>
  <c r="L11" i="3" s="1"/>
  <c r="M11" i="3" s="1"/>
  <c r="N11" i="3" s="1"/>
  <c r="O11" i="3" s="1"/>
  <c r="P11" i="3" s="1"/>
  <c r="V7" i="2"/>
  <c r="T7" i="2"/>
  <c r="R7" i="2"/>
  <c r="M7" i="2"/>
  <c r="P12" i="2"/>
  <c r="AB11" i="2"/>
  <c r="AB12" i="2" s="1"/>
  <c r="Z11" i="2"/>
  <c r="Z12" i="2" s="1"/>
  <c r="X11" i="2"/>
  <c r="X12" i="2" s="1"/>
  <c r="V11" i="2"/>
  <c r="T11" i="2"/>
  <c r="R11" i="2"/>
  <c r="M11" i="2"/>
  <c r="K6" i="2"/>
  <c r="M6" i="2" s="1"/>
  <c r="H12" i="2"/>
  <c r="I12" i="2"/>
  <c r="J12" i="2"/>
  <c r="L12" i="2"/>
  <c r="O12" i="2"/>
  <c r="Q12" i="2"/>
  <c r="S12" i="2"/>
  <c r="U12" i="2"/>
  <c r="W12" i="2"/>
  <c r="Y12" i="2"/>
  <c r="AA12" i="2"/>
  <c r="G12" i="2"/>
  <c r="T12" i="2" l="1"/>
  <c r="V12" i="2"/>
  <c r="R12" i="2"/>
  <c r="K5" i="2"/>
  <c r="N5" i="2" s="1"/>
  <c r="G36" i="2"/>
  <c r="G29" i="2"/>
  <c r="J14" i="2"/>
  <c r="H14" i="2"/>
  <c r="K10" i="2"/>
  <c r="K9" i="2"/>
  <c r="N9" i="2" s="1"/>
  <c r="M10" i="2" l="1"/>
  <c r="M12" i="2" s="1"/>
  <c r="N10" i="2"/>
  <c r="N12" i="2"/>
  <c r="N14" i="2" s="1"/>
  <c r="O14" i="2" s="1"/>
  <c r="K12" i="2"/>
  <c r="K14" i="2" s="1"/>
  <c r="I14" i="2"/>
  <c r="L14" i="2" s="1"/>
  <c r="Q14" i="2" s="1"/>
  <c r="S14" i="2" s="1"/>
  <c r="U14" i="2" s="1"/>
  <c r="W14" i="2" s="1"/>
  <c r="Y14" i="2" s="1"/>
  <c r="AA14" i="2" s="1"/>
</calcChain>
</file>

<file path=xl/sharedStrings.xml><?xml version="1.0" encoding="utf-8"?>
<sst xmlns="http://schemas.openxmlformats.org/spreadsheetml/2006/main" count="327" uniqueCount="119">
  <si>
    <t>załacznik nr 3</t>
  </si>
  <si>
    <t>Przeznaczenie</t>
  </si>
  <si>
    <t>Data umowy</t>
  </si>
  <si>
    <t>Kwota udzielona</t>
  </si>
  <si>
    <t>zadłużenie na 31.12.2012 r.</t>
  </si>
  <si>
    <t>spłaty planowane i wczesniejszy wykup</t>
  </si>
  <si>
    <t>saldo na 31.12.2013 r.</t>
  </si>
  <si>
    <t>Rodzaj zobowiązania</t>
  </si>
  <si>
    <t>oprocentowanie</t>
  </si>
  <si>
    <t>KONTO ANALITYKA</t>
  </si>
  <si>
    <t>Termin zapadalności</t>
  </si>
  <si>
    <t>spłaty planowane w 2013</t>
  </si>
  <si>
    <t>wczesniejszy wykup</t>
  </si>
  <si>
    <t>spłaty w 2017</t>
  </si>
  <si>
    <t>spłaty w 2018</t>
  </si>
  <si>
    <t>spłaty w 2019</t>
  </si>
  <si>
    <t>spłaty w 2020</t>
  </si>
  <si>
    <t>spłaty w 2021</t>
  </si>
  <si>
    <t>spłaty w 2022</t>
  </si>
  <si>
    <t>Obligacje</t>
  </si>
  <si>
    <t>52-tyg.bony skarbowe +marża od 1,05 do 1,25%)</t>
  </si>
  <si>
    <t>Sfinansowanie wydatków związanych z przebudową przychodni ZOZ na szpital powiatowy w Żaganiu</t>
  </si>
  <si>
    <t>260-1</t>
  </si>
  <si>
    <t>12.12.2005r</t>
  </si>
  <si>
    <t>obligacje 2007</t>
  </si>
  <si>
    <t>52-tyg.bony skarbowe +marża od 0,40 do 0,43%)</t>
  </si>
  <si>
    <t>pokrycie deficytu- OBLIGACJE- 2007r. - 3.800.000 zł 2008- 2.900.000 zł</t>
  </si>
  <si>
    <t>260-4</t>
  </si>
  <si>
    <t>12.07.2007</t>
  </si>
  <si>
    <t>emisja</t>
  </si>
  <si>
    <t>obligacje 2008</t>
  </si>
  <si>
    <t>obligacje 2009r</t>
  </si>
  <si>
    <t>WIBOR-6 m-czny + marża 2,3%(6-7 letnie) - 2,5%(8-9letnie)</t>
  </si>
  <si>
    <t>OBLIGACJE- 2009 r. - 7.650.000 zł sfinansowanie planowanego deficytu</t>
  </si>
  <si>
    <t>260-5</t>
  </si>
  <si>
    <t>04.09.2009</t>
  </si>
  <si>
    <t>04.09.2018</t>
  </si>
  <si>
    <t>OBLIGACJE 2010</t>
  </si>
  <si>
    <t>WIBOR-6 m-czny + marża 1,25%(1,2,3 letnie) - 1,3%(4,5,6 letnie)</t>
  </si>
  <si>
    <t>OBLIGACJE- 2010 r. - 7.800.000 zł (umowa z 30.08.2010r.) emisja od września 2010)-sfinansowanie planowanego deficytu</t>
  </si>
  <si>
    <t>260-6</t>
  </si>
  <si>
    <t>30.08.2010</t>
  </si>
  <si>
    <t>obligacje</t>
  </si>
  <si>
    <t>Nowa emisja obligacji   (emisja obligacji) - 12.050.000zł- na wczesniejszą spłate zadłużenia w BOŚ</t>
  </si>
  <si>
    <t>09.2013 r.</t>
  </si>
  <si>
    <t>OGÓŁEM ZADŁUŻENIE BOŚ</t>
  </si>
  <si>
    <t xml:space="preserve">  </t>
  </si>
  <si>
    <t>31.12.2012</t>
  </si>
  <si>
    <t>31.12.2013</t>
  </si>
  <si>
    <t>31.12.2014</t>
  </si>
  <si>
    <t>31.12.2015</t>
  </si>
  <si>
    <t>31.12.2016</t>
  </si>
  <si>
    <t>31.12.2017</t>
  </si>
  <si>
    <t>31.12.2018</t>
  </si>
  <si>
    <t>31.12.2019</t>
  </si>
  <si>
    <t>31.12.2020</t>
  </si>
  <si>
    <t>31.12.2021</t>
  </si>
  <si>
    <t>31.12.2022</t>
  </si>
  <si>
    <t>stan zadłuzenia z tytułu obligacji BOŚ na 31.12</t>
  </si>
  <si>
    <t>Restrukturyzacja długu  (emisja obligacji) - 12.050.000zł- na pokrycie wcześniej zaciagnietych obligacji</t>
  </si>
  <si>
    <t>nowa emisja na pokrycie :</t>
  </si>
  <si>
    <t>08.11.2010</t>
  </si>
  <si>
    <t>07.09.2009</t>
  </si>
  <si>
    <t>29.11.2010</t>
  </si>
  <si>
    <t>06.11.2009</t>
  </si>
  <si>
    <t>07.12.2009</t>
  </si>
  <si>
    <t>21.12.2009</t>
  </si>
  <si>
    <t>OGÓŁEM</t>
  </si>
  <si>
    <t>wykup:</t>
  </si>
  <si>
    <t>2013 r.</t>
  </si>
  <si>
    <t>data zawarcia umowy</t>
  </si>
  <si>
    <t>stan na 31.12.2012</t>
  </si>
  <si>
    <t>12.12.2005</t>
  </si>
  <si>
    <t>WIBOR 6m+1,8%(4,5,6l.) 1,9%(7,8,9l.)</t>
  </si>
  <si>
    <t>rata</t>
  </si>
  <si>
    <t>odsetki</t>
  </si>
  <si>
    <t>BGK O/Poznań 7/I/2004</t>
  </si>
  <si>
    <t>12,58 %</t>
  </si>
  <si>
    <t>Przebudowa przychodni ZOZ na szpital powiatowy w Żaganiu</t>
  </si>
  <si>
    <t>134-2</t>
  </si>
  <si>
    <t>23.06.2004r</t>
  </si>
  <si>
    <t>23.06.2014r</t>
  </si>
  <si>
    <t xml:space="preserve">wibor </t>
  </si>
  <si>
    <t>6M</t>
  </si>
  <si>
    <t>10.2013 r.</t>
  </si>
  <si>
    <t>WIBOR 6m +marża 1,8%= 4,5,6 letnie ; 1,9% -7,8,9 letnie</t>
  </si>
  <si>
    <t>obligacje 2013 r.</t>
  </si>
  <si>
    <t xml:space="preserve">ZADŁUŻENIE - PLAN NA LATA 2015-2022 </t>
  </si>
  <si>
    <t>odsetki wykonane</t>
  </si>
  <si>
    <t>saldo na 31.12.2015 r.</t>
  </si>
  <si>
    <r>
      <t xml:space="preserve">PRZYJETO DO NALICZANIA ODSETEK </t>
    </r>
    <r>
      <rPr>
        <b/>
        <sz val="8"/>
        <rFont val="Arial"/>
        <family val="2"/>
        <charset val="238"/>
      </rPr>
      <t>WIBOR6M średni</t>
    </r>
  </si>
  <si>
    <t>rozdział</t>
  </si>
  <si>
    <t>§   8110</t>
  </si>
  <si>
    <t>OGÓŁEM ZADŁUŻENIE / ROCZNE SPŁATY</t>
  </si>
  <si>
    <t>ROK</t>
  </si>
  <si>
    <t>2022ROK</t>
  </si>
  <si>
    <t>STAN ZADŁUŻENIA NA  31 GRUDNIA</t>
  </si>
  <si>
    <t>emisja obligacji 2013  - 12.050.000zł- na wczesniejszą spłate zadłużenia w BOŚ</t>
  </si>
  <si>
    <t>ZOBOWIĄZANIA</t>
  </si>
  <si>
    <t>saldo na 31.12.2016 r.</t>
  </si>
  <si>
    <t>PLANOWANE ODSETKI do spłaty w  2017 ROKU</t>
  </si>
  <si>
    <t>przyjety % (wibor 1,8%) 52 tyg BS- 4,47%</t>
  </si>
  <si>
    <t>52  tyg.bony skarbowe</t>
  </si>
  <si>
    <t xml:space="preserve">OBLIGACJE </t>
  </si>
  <si>
    <t>POKRYCIE DEFICYTU i na wydatki oswiatowe</t>
  </si>
  <si>
    <t>2017</t>
  </si>
  <si>
    <t>31.12.2023</t>
  </si>
  <si>
    <t>31.12.2024</t>
  </si>
  <si>
    <t>ZADŁUŻENIE POWIATU ŻAGAŃSKIEGO 2017-2024</t>
  </si>
  <si>
    <t>spłaty w 2023</t>
  </si>
  <si>
    <t>spłaty w 2024</t>
  </si>
  <si>
    <t>ODSETKI 2018-2024</t>
  </si>
  <si>
    <t xml:space="preserve">kwoty zadłuzenia </t>
  </si>
  <si>
    <t>ZADŁUŻENIE POWIATU ŻAGAŃSKIEGO 2018-2024</t>
  </si>
  <si>
    <t>odsetki ujete w WPF</t>
  </si>
  <si>
    <t>29.10.2013 r.</t>
  </si>
  <si>
    <t>POKRYCIE planowanego DEFICYTU Budżetu</t>
  </si>
  <si>
    <t>OBLIGACJE  2017</t>
  </si>
  <si>
    <t>pokrycie deficytu- OBLIGACJE- 2007r. - 3.800.000 zł                  2008 r. - 2.900.000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</si>
</sst>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1"/>
      <color indexed="63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63"/>
      <name val="Georgia"/>
      <family val="1"/>
      <charset val="238"/>
    </font>
    <font>
      <sz val="8"/>
      <name val="Arial"/>
      <family val="2"/>
      <charset val="238"/>
    </font>
    <font>
      <b/>
      <sz val="13.5"/>
      <color rgb="FF333333"/>
      <name val="Georgia"/>
      <family val="1"/>
      <charset val="238"/>
    </font>
    <font>
      <sz val="11"/>
      <color rgb="FFA82A15"/>
      <name val="Georgia"/>
      <family val="1"/>
      <charset val="238"/>
    </font>
    <font>
      <sz val="11"/>
      <color rgb="FF333333"/>
      <name val="Georgia"/>
      <family val="1"/>
      <charset val="238"/>
    </font>
    <font>
      <b/>
      <sz val="2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b/>
      <sz val="12"/>
      <color rgb="FF333333"/>
      <name val="Georgia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rgb="FFCCCCCC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3">
    <xf numFmtId="0" fontId="0" fillId="0" borderId="0" xfId="0"/>
    <xf numFmtId="0" fontId="1" fillId="0" borderId="0" xfId="1"/>
    <xf numFmtId="4" fontId="3" fillId="2" borderId="2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1" fillId="0" borderId="0" xfId="1" applyNumberFormat="1"/>
    <xf numFmtId="4" fontId="13" fillId="0" borderId="0" xfId="1" applyNumberFormat="1" applyFont="1"/>
    <xf numFmtId="0" fontId="1" fillId="0" borderId="0" xfId="1" applyFont="1" applyAlignment="1">
      <alignment horizontal="center"/>
    </xf>
    <xf numFmtId="4" fontId="0" fillId="0" borderId="0" xfId="0" applyNumberForma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0" fontId="16" fillId="0" borderId="0" xfId="1" applyFont="1" applyAlignment="1">
      <alignment vertical="center" wrapText="1"/>
    </xf>
    <xf numFmtId="0" fontId="1" fillId="0" borderId="0" xfId="1" applyFont="1"/>
    <xf numFmtId="0" fontId="2" fillId="0" borderId="0" xfId="1" applyFont="1" applyBorder="1" applyAlignment="1">
      <alignment horizontal="center"/>
    </xf>
    <xf numFmtId="0" fontId="20" fillId="0" borderId="7" xfId="0" applyFont="1" applyBorder="1" applyAlignment="1">
      <alignment vertical="center"/>
    </xf>
    <xf numFmtId="14" fontId="21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/>
    <xf numFmtId="4" fontId="6" fillId="0" borderId="6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1" fillId="0" borderId="0" xfId="1" applyFont="1" applyAlignment="1">
      <alignment horizont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vertical="center"/>
    </xf>
    <xf numFmtId="4" fontId="6" fillId="2" borderId="1" xfId="2" applyNumberFormat="1" applyFont="1" applyFill="1" applyBorder="1" applyAlignment="1">
      <alignment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4" fontId="5" fillId="2" borderId="12" xfId="1" applyNumberFormat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/>
    </xf>
    <xf numFmtId="4" fontId="25" fillId="2" borderId="12" xfId="1" applyNumberFormat="1" applyFont="1" applyFill="1" applyBorder="1" applyAlignment="1">
      <alignment horizontal="center" vertical="center"/>
    </xf>
    <xf numFmtId="4" fontId="5" fillId="2" borderId="15" xfId="1" applyNumberFormat="1" applyFont="1" applyFill="1" applyBorder="1" applyAlignment="1">
      <alignment horizontal="center" vertical="center"/>
    </xf>
    <xf numFmtId="4" fontId="5" fillId="2" borderId="16" xfId="1" applyNumberFormat="1" applyFont="1" applyFill="1" applyBorder="1" applyAlignment="1">
      <alignment horizontal="center" vertical="center"/>
    </xf>
    <xf numFmtId="4" fontId="25" fillId="2" borderId="17" xfId="1" applyNumberFormat="1" applyFont="1" applyFill="1" applyBorder="1" applyAlignment="1">
      <alignment horizontal="center" vertical="center"/>
    </xf>
    <xf numFmtId="4" fontId="6" fillId="2" borderId="19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/>
    </xf>
    <xf numFmtId="4" fontId="5" fillId="2" borderId="22" xfId="1" applyNumberFormat="1" applyFont="1" applyFill="1" applyBorder="1" applyAlignment="1">
      <alignment horizontal="center" vertical="center"/>
    </xf>
    <xf numFmtId="3" fontId="24" fillId="2" borderId="23" xfId="2" applyNumberFormat="1" applyFont="1" applyFill="1" applyBorder="1" applyAlignment="1">
      <alignment horizontal="right" vertical="center"/>
    </xf>
    <xf numFmtId="4" fontId="5" fillId="2" borderId="24" xfId="2" applyNumberFormat="1" applyFont="1" applyFill="1" applyBorder="1" applyAlignment="1">
      <alignment vertical="center"/>
    </xf>
    <xf numFmtId="10" fontId="5" fillId="2" borderId="21" xfId="2" applyNumberFormat="1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/>
    </xf>
    <xf numFmtId="4" fontId="25" fillId="2" borderId="13" xfId="2" applyNumberFormat="1" applyFont="1" applyFill="1" applyBorder="1" applyAlignment="1">
      <alignment vertical="center"/>
    </xf>
    <xf numFmtId="3" fontId="24" fillId="2" borderId="18" xfId="1" applyNumberFormat="1" applyFont="1" applyFill="1" applyBorder="1" applyAlignment="1">
      <alignment horizontal="right" vertical="center"/>
    </xf>
    <xf numFmtId="4" fontId="5" fillId="2" borderId="25" xfId="1" applyNumberFormat="1" applyFont="1" applyFill="1" applyBorder="1" applyAlignment="1">
      <alignment horizontal="center" vertical="center"/>
    </xf>
    <xf numFmtId="10" fontId="5" fillId="2" borderId="26" xfId="1" applyNumberFormat="1" applyFont="1" applyFill="1" applyBorder="1" applyAlignment="1">
      <alignment horizontal="center" vertical="center"/>
    </xf>
    <xf numFmtId="4" fontId="25" fillId="2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" fontId="26" fillId="3" borderId="27" xfId="1" applyNumberFormat="1" applyFont="1" applyFill="1" applyBorder="1" applyAlignment="1">
      <alignment horizontal="center" vertical="center"/>
    </xf>
    <xf numFmtId="3" fontId="28" fillId="2" borderId="1" xfId="1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right" vertical="center"/>
    </xf>
    <xf numFmtId="3" fontId="28" fillId="2" borderId="2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3" fontId="29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1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4" fontId="4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31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0" fontId="5" fillId="2" borderId="5" xfId="1" applyNumberFormat="1" applyFont="1" applyFill="1" applyBorder="1" applyAlignment="1">
      <alignment horizontal="center" vertical="center" wrapText="1"/>
    </xf>
    <xf numFmtId="10" fontId="5" fillId="2" borderId="6" xfId="1" applyNumberFormat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2" borderId="30" xfId="1" applyNumberFormat="1" applyFont="1" applyFill="1" applyBorder="1" applyAlignment="1">
      <alignment horizontal="center" vertical="center" wrapText="1"/>
    </xf>
    <xf numFmtId="4" fontId="5" fillId="2" borderId="29" xfId="1" applyNumberFormat="1" applyFont="1" applyFill="1" applyBorder="1" applyAlignment="1">
      <alignment horizontal="center" vertical="center" wrapText="1"/>
    </xf>
    <xf numFmtId="4" fontId="5" fillId="2" borderId="30" xfId="2" applyNumberFormat="1" applyFont="1" applyFill="1" applyBorder="1" applyAlignment="1">
      <alignment horizontal="center" vertical="center"/>
    </xf>
    <xf numFmtId="4" fontId="26" fillId="3" borderId="31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5" fillId="2" borderId="3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4" fontId="25" fillId="2" borderId="0" xfId="1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vertical="center"/>
    </xf>
    <xf numFmtId="4" fontId="25" fillId="2" borderId="0" xfId="1" applyNumberFormat="1" applyFont="1" applyFill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 wrapText="1"/>
    </xf>
    <xf numFmtId="4" fontId="3" fillId="2" borderId="35" xfId="1" applyNumberFormat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horizontal="center" vertical="center"/>
    </xf>
    <xf numFmtId="4" fontId="33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4" fontId="28" fillId="2" borderId="1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31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4" fontId="25" fillId="2" borderId="13" xfId="1" applyNumberFormat="1" applyFont="1" applyFill="1" applyBorder="1" applyAlignment="1">
      <alignment horizontal="center" vertical="center" wrapText="1"/>
    </xf>
    <xf numFmtId="4" fontId="25" fillId="2" borderId="14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3" fontId="24" fillId="2" borderId="19" xfId="1" applyNumberFormat="1" applyFont="1" applyFill="1" applyBorder="1" applyAlignment="1">
      <alignment horizontal="right" vertical="center" wrapText="1"/>
    </xf>
    <xf numFmtId="10" fontId="26" fillId="0" borderId="0" xfId="1" applyNumberFormat="1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10" fontId="5" fillId="2" borderId="5" xfId="1" applyNumberFormat="1" applyFont="1" applyFill="1" applyBorder="1" applyAlignment="1">
      <alignment horizontal="center" vertical="center" wrapText="1"/>
    </xf>
    <xf numFmtId="10" fontId="5" fillId="2" borderId="6" xfId="1" applyNumberFormat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3" fontId="24" fillId="2" borderId="23" xfId="1" applyNumberFormat="1" applyFont="1" applyFill="1" applyBorder="1" applyAlignment="1">
      <alignment horizontal="right" vertical="center" wrapText="1"/>
    </xf>
    <xf numFmtId="3" fontId="24" fillId="2" borderId="33" xfId="1" applyNumberFormat="1" applyFont="1" applyFill="1" applyBorder="1" applyAlignment="1">
      <alignment horizontal="right" vertical="center" wrapText="1"/>
    </xf>
    <xf numFmtId="4" fontId="3" fillId="2" borderId="30" xfId="1" applyNumberFormat="1" applyFont="1" applyFill="1" applyBorder="1" applyAlignment="1">
      <alignment horizontal="center" vertical="center" wrapText="1"/>
    </xf>
    <xf numFmtId="4" fontId="3" fillId="2" borderId="29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6" xfId="1" applyNumberFormat="1" applyFont="1" applyFill="1" applyBorder="1" applyAlignment="1">
      <alignment horizontal="right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horizontal="center" vertical="center" wrapText="1"/>
    </xf>
    <xf numFmtId="4" fontId="33" fillId="4" borderId="1" xfId="1" applyNumberFormat="1" applyFont="1" applyFill="1" applyBorder="1" applyAlignment="1">
      <alignment horizontal="center" vertical="center" wrapText="1"/>
    </xf>
    <xf numFmtId="4" fontId="24" fillId="4" borderId="1" xfId="1" applyNumberFormat="1" applyFont="1" applyFill="1" applyBorder="1" applyAlignment="1">
      <alignment horizontal="center" vertical="center" wrapText="1"/>
    </xf>
    <xf numFmtId="3" fontId="24" fillId="4" borderId="2" xfId="2" applyNumberFormat="1" applyFont="1" applyFill="1" applyBorder="1" applyAlignment="1">
      <alignment horizontal="right" vertical="center"/>
    </xf>
    <xf numFmtId="4" fontId="34" fillId="4" borderId="1" xfId="1" applyNumberFormat="1" applyFont="1" applyFill="1" applyBorder="1" applyAlignment="1">
      <alignment horizontal="center" vertical="center" wrapText="1"/>
    </xf>
    <xf numFmtId="49" fontId="33" fillId="4" borderId="1" xfId="1" applyNumberFormat="1" applyFont="1" applyFill="1" applyBorder="1" applyAlignment="1">
      <alignment horizontal="center" vertical="center" wrapText="1"/>
    </xf>
    <xf numFmtId="3" fontId="33" fillId="4" borderId="1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_2009- zadłużenie w BANKACH 2" xfId="1"/>
    <cellStyle name="Normalny_Załączniki do projektu na 2007 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</xdr:row>
      <xdr:rowOff>0</xdr:rowOff>
    </xdr:from>
    <xdr:to>
      <xdr:col>13</xdr:col>
      <xdr:colOff>28575</xdr:colOff>
      <xdr:row>47</xdr:row>
      <xdr:rowOff>28575</xdr:rowOff>
    </xdr:to>
    <xdr:pic>
      <xdr:nvPicPr>
        <xdr:cNvPr id="2" name="Picture 1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13</xdr:col>
      <xdr:colOff>28575</xdr:colOff>
      <xdr:row>47</xdr:row>
      <xdr:rowOff>28575</xdr:rowOff>
    </xdr:to>
    <xdr:pic>
      <xdr:nvPicPr>
        <xdr:cNvPr id="3" name="Picture 2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13</xdr:col>
      <xdr:colOff>28575</xdr:colOff>
      <xdr:row>47</xdr:row>
      <xdr:rowOff>28575</xdr:rowOff>
    </xdr:to>
    <xdr:pic>
      <xdr:nvPicPr>
        <xdr:cNvPr id="4" name="Picture 3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13</xdr:col>
      <xdr:colOff>28575</xdr:colOff>
      <xdr:row>47</xdr:row>
      <xdr:rowOff>28575</xdr:rowOff>
    </xdr:to>
    <xdr:pic>
      <xdr:nvPicPr>
        <xdr:cNvPr id="5" name="Picture 4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13</xdr:col>
      <xdr:colOff>28575</xdr:colOff>
      <xdr:row>47</xdr:row>
      <xdr:rowOff>28575</xdr:rowOff>
    </xdr:to>
    <xdr:pic>
      <xdr:nvPicPr>
        <xdr:cNvPr id="6" name="Picture 5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85725</xdr:rowOff>
    </xdr:to>
    <xdr:pic>
      <xdr:nvPicPr>
        <xdr:cNvPr id="7" name="Obraz 6" descr="spade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91425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0</xdr:rowOff>
    </xdr:from>
    <xdr:to>
      <xdr:col>7</xdr:col>
      <xdr:colOff>28575</xdr:colOff>
      <xdr:row>44</xdr:row>
      <xdr:rowOff>28575</xdr:rowOff>
    </xdr:to>
    <xdr:pic>
      <xdr:nvPicPr>
        <xdr:cNvPr id="2" name="Picture 1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28575</xdr:colOff>
      <xdr:row>44</xdr:row>
      <xdr:rowOff>28575</xdr:rowOff>
    </xdr:to>
    <xdr:pic>
      <xdr:nvPicPr>
        <xdr:cNvPr id="3" name="Picture 2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28575</xdr:colOff>
      <xdr:row>44</xdr:row>
      <xdr:rowOff>28575</xdr:rowOff>
    </xdr:to>
    <xdr:pic>
      <xdr:nvPicPr>
        <xdr:cNvPr id="4" name="Picture 3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28575</xdr:colOff>
      <xdr:row>44</xdr:row>
      <xdr:rowOff>28575</xdr:rowOff>
    </xdr:to>
    <xdr:pic>
      <xdr:nvPicPr>
        <xdr:cNvPr id="5" name="Picture 4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28575</xdr:colOff>
      <xdr:row>44</xdr:row>
      <xdr:rowOff>28575</xdr:rowOff>
    </xdr:to>
    <xdr:pic>
      <xdr:nvPicPr>
        <xdr:cNvPr id="6" name="Picture 5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5340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2" name="Picture 1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3055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3" name="Picture 2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3055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4" name="Picture 3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3055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5" name="Picture 4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3055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6" name="Picture 5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3055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85725</xdr:rowOff>
    </xdr:to>
    <xdr:pic>
      <xdr:nvPicPr>
        <xdr:cNvPr id="7" name="Obraz 6" descr="spade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2390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2" name="Picture 1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5623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3" name="Picture 2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5623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4" name="Picture 3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5623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5" name="Picture 4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5623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6" name="Picture 5" descr="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5623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85725</xdr:rowOff>
    </xdr:to>
    <xdr:pic>
      <xdr:nvPicPr>
        <xdr:cNvPr id="7" name="Obraz 6" descr="spade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56235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topLeftCell="A7" zoomScaleNormal="100" workbookViewId="0">
      <selection activeCell="Q58" sqref="Q58"/>
    </sheetView>
  </sheetViews>
  <sheetFormatPr defaultRowHeight="12.75" x14ac:dyDescent="0.2"/>
  <cols>
    <col min="1" max="1" width="12.42578125" style="1" customWidth="1"/>
    <col min="2" max="2" width="14.7109375" style="1" customWidth="1"/>
    <col min="3" max="3" width="34.28515625" style="1" customWidth="1"/>
    <col min="4" max="4" width="8.28515625" style="1" customWidth="1"/>
    <col min="5" max="5" width="11.42578125" style="1" customWidth="1"/>
    <col min="6" max="6" width="11.7109375" style="1" customWidth="1"/>
    <col min="7" max="7" width="12.85546875" style="1" customWidth="1"/>
    <col min="8" max="8" width="13.5703125" style="1" hidden="1" customWidth="1"/>
    <col min="9" max="9" width="13.42578125" style="1" hidden="1" customWidth="1"/>
    <col min="10" max="12" width="12.5703125" style="1" hidden="1" customWidth="1"/>
    <col min="13" max="13" width="11.28515625" style="1" hidden="1" customWidth="1"/>
    <col min="14" max="14" width="12.7109375" style="1" customWidth="1"/>
    <col min="15" max="15" width="14" style="1" customWidth="1"/>
    <col min="16" max="16" width="11.28515625" style="1" customWidth="1"/>
    <col min="17" max="18" width="12.7109375" style="1" customWidth="1"/>
    <col min="19" max="19" width="13.5703125" style="1" customWidth="1"/>
    <col min="20" max="22" width="11.28515625" style="1" customWidth="1"/>
    <col min="23" max="24" width="11.140625" style="1" customWidth="1"/>
    <col min="25" max="25" width="11.28515625" style="1" bestFit="1" customWidth="1"/>
    <col min="26" max="26" width="10" style="1" customWidth="1"/>
    <col min="27" max="27" width="11.28515625" style="1" bestFit="1" customWidth="1"/>
    <col min="28" max="28" width="9.28515625" style="1" bestFit="1" customWidth="1"/>
    <col min="29" max="16384" width="9.140625" style="1"/>
  </cols>
  <sheetData>
    <row r="1" spans="1:28" ht="18.75" customHeight="1" x14ac:dyDescent="0.2">
      <c r="U1" s="130" t="s">
        <v>0</v>
      </c>
      <c r="V1" s="130"/>
      <c r="W1" s="131"/>
      <c r="X1" s="131"/>
      <c r="Y1" s="131"/>
      <c r="Z1" s="131"/>
      <c r="AA1" s="131"/>
    </row>
    <row r="2" spans="1:28" ht="29.25" customHeight="1" x14ac:dyDescent="0.25">
      <c r="A2" s="132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29"/>
    </row>
    <row r="3" spans="1:28" ht="25.5" customHeight="1" x14ac:dyDescent="0.2">
      <c r="A3" s="138" t="s">
        <v>7</v>
      </c>
      <c r="B3" s="138" t="s">
        <v>8</v>
      </c>
      <c r="C3" s="133" t="s">
        <v>1</v>
      </c>
      <c r="D3" s="138" t="s">
        <v>9</v>
      </c>
      <c r="E3" s="133" t="s">
        <v>2</v>
      </c>
      <c r="F3" s="138" t="s">
        <v>10</v>
      </c>
      <c r="G3" s="133" t="s">
        <v>3</v>
      </c>
      <c r="H3" s="134" t="s">
        <v>4</v>
      </c>
      <c r="I3" s="135" t="s">
        <v>5</v>
      </c>
      <c r="J3" s="135"/>
      <c r="K3" s="134" t="s">
        <v>6</v>
      </c>
      <c r="L3" s="136">
        <v>2014</v>
      </c>
      <c r="M3" s="137"/>
      <c r="N3" s="134" t="s">
        <v>89</v>
      </c>
      <c r="O3" s="136">
        <v>2016</v>
      </c>
      <c r="P3" s="137"/>
      <c r="Q3" s="136">
        <v>2017</v>
      </c>
      <c r="R3" s="137"/>
      <c r="S3" s="136">
        <v>2018</v>
      </c>
      <c r="T3" s="137"/>
      <c r="U3" s="136">
        <v>2019</v>
      </c>
      <c r="V3" s="137"/>
      <c r="W3" s="136">
        <v>2020</v>
      </c>
      <c r="X3" s="137"/>
      <c r="Y3" s="136">
        <v>2021</v>
      </c>
      <c r="Z3" s="137"/>
      <c r="AA3" s="136">
        <v>2022</v>
      </c>
      <c r="AB3" s="137"/>
    </row>
    <row r="4" spans="1:28" ht="50.25" customHeight="1" x14ac:dyDescent="0.2">
      <c r="A4" s="139"/>
      <c r="B4" s="139"/>
      <c r="C4" s="133"/>
      <c r="D4" s="139"/>
      <c r="E4" s="133"/>
      <c r="F4" s="139"/>
      <c r="G4" s="133"/>
      <c r="H4" s="134"/>
      <c r="I4" s="4" t="s">
        <v>11</v>
      </c>
      <c r="J4" s="35" t="s">
        <v>12</v>
      </c>
      <c r="K4" s="134"/>
      <c r="L4" s="4" t="s">
        <v>74</v>
      </c>
      <c r="M4" s="4" t="s">
        <v>75</v>
      </c>
      <c r="N4" s="134"/>
      <c r="O4" s="4" t="s">
        <v>74</v>
      </c>
      <c r="P4" s="4" t="s">
        <v>75</v>
      </c>
      <c r="Q4" s="4" t="s">
        <v>74</v>
      </c>
      <c r="R4" s="4" t="s">
        <v>75</v>
      </c>
      <c r="S4" s="4" t="s">
        <v>74</v>
      </c>
      <c r="T4" s="4" t="s">
        <v>75</v>
      </c>
      <c r="U4" s="4" t="s">
        <v>74</v>
      </c>
      <c r="V4" s="4" t="s">
        <v>75</v>
      </c>
      <c r="W4" s="4" t="s">
        <v>74</v>
      </c>
      <c r="X4" s="4" t="s">
        <v>75</v>
      </c>
      <c r="Y4" s="4" t="s">
        <v>74</v>
      </c>
      <c r="Z4" s="4" t="s">
        <v>75</v>
      </c>
      <c r="AA4" s="4" t="s">
        <v>74</v>
      </c>
      <c r="AB4" s="4" t="s">
        <v>75</v>
      </c>
    </row>
    <row r="5" spans="1:28" ht="50.25" customHeight="1" x14ac:dyDescent="0.2">
      <c r="A5" s="34" t="s">
        <v>76</v>
      </c>
      <c r="B5" s="36" t="s">
        <v>77</v>
      </c>
      <c r="C5" s="34" t="s">
        <v>78</v>
      </c>
      <c r="D5" s="34" t="s">
        <v>79</v>
      </c>
      <c r="E5" s="34" t="s">
        <v>80</v>
      </c>
      <c r="F5" s="34" t="s">
        <v>81</v>
      </c>
      <c r="G5" s="34">
        <v>4500000</v>
      </c>
      <c r="H5" s="37">
        <v>786407.8</v>
      </c>
      <c r="I5" s="38">
        <v>524271.84</v>
      </c>
      <c r="J5" s="37"/>
      <c r="K5" s="38">
        <f>H5-I5</f>
        <v>262135.96000000002</v>
      </c>
      <c r="L5" s="38">
        <v>262135.96</v>
      </c>
      <c r="M5" s="38">
        <f>L5*12%-56.32</f>
        <v>31399.995199999998</v>
      </c>
      <c r="N5" s="59">
        <f>K5-L5</f>
        <v>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8.25" x14ac:dyDescent="0.2">
      <c r="A6" s="38" t="s">
        <v>19</v>
      </c>
      <c r="B6" s="38" t="s">
        <v>20</v>
      </c>
      <c r="C6" s="38" t="s">
        <v>21</v>
      </c>
      <c r="D6" s="38" t="s">
        <v>22</v>
      </c>
      <c r="E6" s="38" t="s">
        <v>23</v>
      </c>
      <c r="F6" s="38"/>
      <c r="G6" s="4">
        <v>5500000</v>
      </c>
      <c r="H6" s="4">
        <v>5500000</v>
      </c>
      <c r="I6" s="38">
        <v>1100000</v>
      </c>
      <c r="J6" s="4">
        <v>1400000</v>
      </c>
      <c r="K6" s="4">
        <f>H6-I6-J6</f>
        <v>3000000</v>
      </c>
      <c r="L6" s="38"/>
      <c r="M6" s="38">
        <f>K6*5.75%</f>
        <v>172500</v>
      </c>
      <c r="N6" s="60">
        <v>1500000</v>
      </c>
      <c r="O6" s="38">
        <v>1500000</v>
      </c>
      <c r="P6" s="38">
        <v>87000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0.25" customHeight="1" x14ac:dyDescent="0.2">
      <c r="A7" s="39" t="s">
        <v>24</v>
      </c>
      <c r="B7" s="140" t="s">
        <v>25</v>
      </c>
      <c r="C7" s="140" t="s">
        <v>26</v>
      </c>
      <c r="D7" s="4" t="s">
        <v>27</v>
      </c>
      <c r="E7" s="141" t="s">
        <v>28</v>
      </c>
      <c r="F7" s="38" t="s">
        <v>29</v>
      </c>
      <c r="G7" s="4">
        <v>3800000</v>
      </c>
      <c r="H7" s="133">
        <v>6700000</v>
      </c>
      <c r="I7" s="140"/>
      <c r="J7" s="133">
        <v>0</v>
      </c>
      <c r="K7" s="133">
        <v>6700000</v>
      </c>
      <c r="L7" s="140"/>
      <c r="M7" s="143">
        <f>K7*4.83%</f>
        <v>323610</v>
      </c>
      <c r="N7" s="142">
        <v>6700000</v>
      </c>
      <c r="O7" s="140"/>
      <c r="P7" s="143">
        <v>335000</v>
      </c>
      <c r="Q7" s="140">
        <v>2550000</v>
      </c>
      <c r="R7" s="143">
        <f>(K7-Q7)*5.1%</f>
        <v>211650</v>
      </c>
      <c r="S7" s="140">
        <v>2550000</v>
      </c>
      <c r="T7" s="143">
        <f>(K7-Q7-S7)*5.1%</f>
        <v>81600</v>
      </c>
      <c r="U7" s="140">
        <v>1600000</v>
      </c>
      <c r="V7" s="143">
        <f>U7*4%</f>
        <v>64000</v>
      </c>
      <c r="W7" s="140"/>
      <c r="X7" s="143"/>
      <c r="Y7" s="140"/>
      <c r="Z7" s="143"/>
      <c r="AA7" s="140"/>
      <c r="AB7" s="140"/>
    </row>
    <row r="8" spans="1:28" ht="20.25" customHeight="1" x14ac:dyDescent="0.2">
      <c r="A8" s="39" t="s">
        <v>30</v>
      </c>
      <c r="B8" s="140"/>
      <c r="C8" s="140"/>
      <c r="D8" s="4"/>
      <c r="E8" s="141"/>
      <c r="F8" s="38" t="s">
        <v>29</v>
      </c>
      <c r="G8" s="4">
        <v>2900000</v>
      </c>
      <c r="H8" s="133"/>
      <c r="I8" s="140"/>
      <c r="J8" s="133"/>
      <c r="K8" s="133"/>
      <c r="L8" s="140"/>
      <c r="M8" s="144"/>
      <c r="N8" s="142"/>
      <c r="O8" s="140"/>
      <c r="P8" s="144"/>
      <c r="Q8" s="140"/>
      <c r="R8" s="144"/>
      <c r="S8" s="140"/>
      <c r="T8" s="144"/>
      <c r="U8" s="140"/>
      <c r="V8" s="144"/>
      <c r="W8" s="140"/>
      <c r="X8" s="144"/>
      <c r="Y8" s="140"/>
      <c r="Z8" s="144"/>
      <c r="AA8" s="140"/>
      <c r="AB8" s="140"/>
    </row>
    <row r="9" spans="1:28" ht="55.5" customHeight="1" x14ac:dyDescent="0.2">
      <c r="A9" s="38" t="s">
        <v>31</v>
      </c>
      <c r="B9" s="38" t="s">
        <v>32</v>
      </c>
      <c r="C9" s="38" t="s">
        <v>33</v>
      </c>
      <c r="D9" s="4" t="s">
        <v>34</v>
      </c>
      <c r="E9" s="40" t="s">
        <v>35</v>
      </c>
      <c r="F9" s="38" t="s">
        <v>36</v>
      </c>
      <c r="G9" s="4">
        <v>7650000</v>
      </c>
      <c r="H9" s="4">
        <v>7650000</v>
      </c>
      <c r="I9" s="38"/>
      <c r="J9" s="4">
        <v>7650000</v>
      </c>
      <c r="K9" s="4">
        <f>H9-J9</f>
        <v>0</v>
      </c>
      <c r="L9" s="38"/>
      <c r="M9" s="38"/>
      <c r="N9" s="60">
        <f>K9-M9</f>
        <v>0</v>
      </c>
      <c r="O9" s="38"/>
      <c r="P9" s="38">
        <v>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ht="59.25" customHeight="1" x14ac:dyDescent="0.2">
      <c r="A10" s="41" t="s">
        <v>37</v>
      </c>
      <c r="B10" s="5" t="s">
        <v>38</v>
      </c>
      <c r="C10" s="5" t="s">
        <v>39</v>
      </c>
      <c r="D10" s="42" t="s">
        <v>40</v>
      </c>
      <c r="E10" s="43" t="s">
        <v>41</v>
      </c>
      <c r="F10" s="42"/>
      <c r="G10" s="41">
        <v>7800000</v>
      </c>
      <c r="H10" s="6">
        <v>5800000</v>
      </c>
      <c r="I10" s="7">
        <v>1500000</v>
      </c>
      <c r="J10" s="6">
        <v>3000000</v>
      </c>
      <c r="K10" s="6">
        <f>H10-I10-J10</f>
        <v>1300000</v>
      </c>
      <c r="L10" s="7">
        <v>0</v>
      </c>
      <c r="M10" s="7">
        <f>K10*4.3%</f>
        <v>55899.999999999993</v>
      </c>
      <c r="N10" s="61">
        <f>K10</f>
        <v>1300000</v>
      </c>
      <c r="O10" s="7">
        <v>1300000</v>
      </c>
      <c r="P10" s="7">
        <v>43000</v>
      </c>
      <c r="Q10" s="42"/>
      <c r="R10" s="42">
        <v>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39.75" customHeight="1" x14ac:dyDescent="0.2">
      <c r="A11" s="38" t="s">
        <v>42</v>
      </c>
      <c r="B11" s="38" t="s">
        <v>73</v>
      </c>
      <c r="C11" s="4" t="s">
        <v>43</v>
      </c>
      <c r="D11" s="4"/>
      <c r="E11" s="40" t="s">
        <v>44</v>
      </c>
      <c r="F11" s="38"/>
      <c r="G11" s="44"/>
      <c r="H11" s="9"/>
      <c r="I11" s="9"/>
      <c r="J11" s="9">
        <v>12050000</v>
      </c>
      <c r="K11" s="9">
        <v>12050000</v>
      </c>
      <c r="L11" s="9"/>
      <c r="M11" s="9">
        <f>K11*4.85%</f>
        <v>584424.99999999988</v>
      </c>
      <c r="N11" s="64">
        <f>K11</f>
        <v>12050000</v>
      </c>
      <c r="O11" s="65"/>
      <c r="P11" s="65">
        <v>482000</v>
      </c>
      <c r="Q11" s="58">
        <v>500000</v>
      </c>
      <c r="R11" s="58">
        <f>(K11-Q11)*5%</f>
        <v>577500</v>
      </c>
      <c r="S11" s="58">
        <v>500000</v>
      </c>
      <c r="T11" s="58">
        <f>(K11-Q11-S11)*5%</f>
        <v>552500</v>
      </c>
      <c r="U11" s="58">
        <v>1200000</v>
      </c>
      <c r="V11" s="58">
        <f>(K11-Q11-S11-U11)*5%</f>
        <v>492500</v>
      </c>
      <c r="W11" s="44">
        <v>3300000</v>
      </c>
      <c r="X11" s="44">
        <f>(K11-Q11-S11-U11-W11)*5%</f>
        <v>327500</v>
      </c>
      <c r="Y11" s="44">
        <v>3300000</v>
      </c>
      <c r="Z11" s="44">
        <f>(K11-Q11-S11-U11-W11-Y11)*5%</f>
        <v>162500</v>
      </c>
      <c r="AA11" s="44">
        <v>3250000</v>
      </c>
      <c r="AB11" s="44">
        <f>AA11*3%</f>
        <v>97500</v>
      </c>
    </row>
    <row r="12" spans="1:28" ht="37.5" customHeight="1" x14ac:dyDescent="0.2">
      <c r="A12" s="133" t="s">
        <v>45</v>
      </c>
      <c r="B12" s="133"/>
      <c r="C12" s="133"/>
      <c r="D12" s="4"/>
      <c r="E12" s="45"/>
      <c r="F12" s="45"/>
      <c r="G12" s="12">
        <f>SUM(G5:G11)</f>
        <v>32150000</v>
      </c>
      <c r="H12" s="12">
        <f t="shared" ref="H12:AB12" si="0">SUM(H5:H11)</f>
        <v>26436407.800000001</v>
      </c>
      <c r="I12" s="12">
        <f t="shared" si="0"/>
        <v>3124271.84</v>
      </c>
      <c r="J12" s="12">
        <f t="shared" si="0"/>
        <v>24100000</v>
      </c>
      <c r="K12" s="12">
        <f t="shared" si="0"/>
        <v>23312135.960000001</v>
      </c>
      <c r="L12" s="12">
        <f t="shared" si="0"/>
        <v>262135.96</v>
      </c>
      <c r="M12" s="12">
        <f t="shared" si="0"/>
        <v>1167834.9951999998</v>
      </c>
      <c r="N12" s="62">
        <f t="shared" ref="N12" si="1">SUM(N5:N11)</f>
        <v>21550000</v>
      </c>
      <c r="O12" s="12">
        <f t="shared" si="0"/>
        <v>2800000</v>
      </c>
      <c r="P12" s="12">
        <f t="shared" si="0"/>
        <v>947000</v>
      </c>
      <c r="Q12" s="12">
        <f t="shared" si="0"/>
        <v>3050000</v>
      </c>
      <c r="R12" s="12">
        <f t="shared" si="0"/>
        <v>789150</v>
      </c>
      <c r="S12" s="12">
        <f t="shared" si="0"/>
        <v>3050000</v>
      </c>
      <c r="T12" s="12">
        <f t="shared" si="0"/>
        <v>634100</v>
      </c>
      <c r="U12" s="12">
        <f t="shared" si="0"/>
        <v>2800000</v>
      </c>
      <c r="V12" s="12">
        <f t="shared" si="0"/>
        <v>556500</v>
      </c>
      <c r="W12" s="12">
        <f t="shared" si="0"/>
        <v>3300000</v>
      </c>
      <c r="X12" s="12">
        <f t="shared" si="0"/>
        <v>327500</v>
      </c>
      <c r="Y12" s="12">
        <f t="shared" si="0"/>
        <v>3300000</v>
      </c>
      <c r="Z12" s="12">
        <f t="shared" si="0"/>
        <v>162500</v>
      </c>
      <c r="AA12" s="12">
        <f t="shared" si="0"/>
        <v>3250000</v>
      </c>
      <c r="AB12" s="12">
        <f t="shared" si="0"/>
        <v>97500</v>
      </c>
    </row>
    <row r="13" spans="1:28" x14ac:dyDescent="0.2">
      <c r="A13" s="45" t="s">
        <v>46</v>
      </c>
      <c r="B13" s="147"/>
      <c r="C13" s="147"/>
      <c r="D13" s="147"/>
      <c r="E13" s="147"/>
      <c r="F13" s="147"/>
      <c r="G13" s="148"/>
      <c r="H13" s="46" t="s">
        <v>47</v>
      </c>
      <c r="I13" s="45" t="s">
        <v>48</v>
      </c>
      <c r="J13" s="46"/>
      <c r="K13" s="45" t="s">
        <v>48</v>
      </c>
      <c r="L13" s="45" t="s">
        <v>49</v>
      </c>
      <c r="M13" s="45"/>
      <c r="N13" s="45" t="s">
        <v>50</v>
      </c>
      <c r="O13" s="45" t="s">
        <v>51</v>
      </c>
      <c r="P13" s="45"/>
      <c r="Q13" s="45" t="s">
        <v>52</v>
      </c>
      <c r="R13" s="45"/>
      <c r="S13" s="45" t="s">
        <v>53</v>
      </c>
      <c r="T13" s="45"/>
      <c r="U13" s="45" t="s">
        <v>54</v>
      </c>
      <c r="V13" s="45"/>
      <c r="W13" s="45" t="s">
        <v>55</v>
      </c>
      <c r="X13" s="45"/>
      <c r="Y13" s="45" t="s">
        <v>56</v>
      </c>
      <c r="Z13" s="45"/>
      <c r="AA13" s="45" t="s">
        <v>57</v>
      </c>
      <c r="AB13" s="45"/>
    </row>
    <row r="14" spans="1:28" ht="26.25" customHeight="1" x14ac:dyDescent="0.2">
      <c r="A14" s="146" t="s">
        <v>58</v>
      </c>
      <c r="B14" s="146"/>
      <c r="C14" s="146"/>
      <c r="D14" s="146"/>
      <c r="E14" s="146"/>
      <c r="F14" s="146"/>
      <c r="G14" s="146"/>
      <c r="H14" s="12">
        <f>H12</f>
        <v>26436407.800000001</v>
      </c>
      <c r="I14" s="12">
        <f>H14-I12</f>
        <v>23312135.960000001</v>
      </c>
      <c r="J14" s="12">
        <f>J12</f>
        <v>24100000</v>
      </c>
      <c r="K14" s="12">
        <f>K12</f>
        <v>23312135.960000001</v>
      </c>
      <c r="L14" s="12">
        <f>I14-L12</f>
        <v>23050000</v>
      </c>
      <c r="M14" s="12"/>
      <c r="N14" s="62">
        <f>N12</f>
        <v>21550000</v>
      </c>
      <c r="O14" s="12">
        <f>N14-O12</f>
        <v>18750000</v>
      </c>
      <c r="P14" s="12"/>
      <c r="Q14" s="12">
        <f>O14-Q12</f>
        <v>15700000</v>
      </c>
      <c r="R14" s="12"/>
      <c r="S14" s="12">
        <f>Q14-S12</f>
        <v>12650000</v>
      </c>
      <c r="T14" s="12"/>
      <c r="U14" s="12">
        <f>S14-U12</f>
        <v>9850000</v>
      </c>
      <c r="V14" s="12"/>
      <c r="W14" s="12">
        <f>U14-W12</f>
        <v>6550000</v>
      </c>
      <c r="X14" s="12"/>
      <c r="Y14" s="12">
        <f>W14-Y12</f>
        <v>3250000</v>
      </c>
      <c r="Z14" s="12"/>
      <c r="AA14" s="12">
        <f t="shared" ref="AA14" si="2">Y14-AA12</f>
        <v>0</v>
      </c>
      <c r="AB14" s="12"/>
    </row>
    <row r="15" spans="1:28" hidden="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</row>
    <row r="16" spans="1:28" hidden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</row>
    <row r="17" spans="1:28" hidden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49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idden="1" x14ac:dyDescent="0.2">
      <c r="B19" s="130" t="s">
        <v>59</v>
      </c>
      <c r="C19" s="131"/>
      <c r="D19" s="131"/>
      <c r="E19" s="131"/>
      <c r="F19" s="131"/>
      <c r="G19" s="131"/>
      <c r="H19" s="15" t="s">
        <v>29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8" hidden="1" x14ac:dyDescent="0.2">
      <c r="B20" s="130"/>
      <c r="C20" s="131"/>
      <c r="D20" s="131"/>
      <c r="E20" s="131"/>
      <c r="F20" s="131"/>
      <c r="G20" s="13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8" hidden="1" x14ac:dyDescent="0.2">
      <c r="B21" s="130"/>
      <c r="C21" s="131"/>
      <c r="D21" s="131"/>
      <c r="E21" s="131"/>
      <c r="F21" s="131"/>
      <c r="G21" s="131"/>
      <c r="O21" s="15"/>
      <c r="P21" s="15"/>
    </row>
    <row r="22" spans="1:28" ht="12.75" hidden="1" customHeight="1" x14ac:dyDescent="0.2">
      <c r="B22" s="16"/>
      <c r="C22" t="s">
        <v>60</v>
      </c>
      <c r="D22">
        <v>2014</v>
      </c>
      <c r="E22"/>
      <c r="F22"/>
      <c r="G22" s="17">
        <v>1500000</v>
      </c>
      <c r="H22" s="18" t="s">
        <v>61</v>
      </c>
      <c r="I22" s="19"/>
      <c r="J22" s="19"/>
      <c r="K22" s="19"/>
      <c r="O22" s="15"/>
      <c r="P22" s="15"/>
    </row>
    <row r="23" spans="1:28" ht="12.75" hidden="1" customHeight="1" x14ac:dyDescent="0.2">
      <c r="C23"/>
      <c r="D23"/>
      <c r="E23"/>
      <c r="F23"/>
      <c r="G23" s="17">
        <v>1400000</v>
      </c>
      <c r="H23" s="1">
        <v>2005</v>
      </c>
      <c r="I23" s="19"/>
      <c r="J23" s="19"/>
      <c r="K23" s="19"/>
    </row>
    <row r="24" spans="1:28" ht="12.75" hidden="1" customHeight="1" x14ac:dyDescent="0.2">
      <c r="C24"/>
      <c r="D24">
        <v>2015</v>
      </c>
      <c r="E24"/>
      <c r="F24"/>
      <c r="G24" s="17">
        <v>1800000</v>
      </c>
      <c r="H24" t="s">
        <v>62</v>
      </c>
      <c r="I24" s="19"/>
      <c r="J24" s="19"/>
      <c r="K24" s="19"/>
    </row>
    <row r="25" spans="1:28" ht="15" hidden="1" customHeight="1" x14ac:dyDescent="0.25">
      <c r="C25"/>
      <c r="D25"/>
      <c r="E25"/>
      <c r="F25"/>
      <c r="G25" s="17">
        <v>1500000</v>
      </c>
      <c r="H25" s="20" t="s">
        <v>63</v>
      </c>
      <c r="I25" s="21"/>
      <c r="J25" s="21"/>
      <c r="K25" s="21"/>
    </row>
    <row r="26" spans="1:28" ht="21" hidden="1" customHeight="1" x14ac:dyDescent="0.25">
      <c r="C26"/>
      <c r="D26">
        <v>2016</v>
      </c>
      <c r="E26"/>
      <c r="F26"/>
      <c r="G26" s="17">
        <v>1900000</v>
      </c>
      <c r="H26" s="20" t="s">
        <v>64</v>
      </c>
      <c r="I26" s="21"/>
      <c r="J26" s="21"/>
      <c r="K26" s="21"/>
    </row>
    <row r="27" spans="1:28" ht="15" hidden="1" customHeight="1" x14ac:dyDescent="0.25">
      <c r="C27"/>
      <c r="D27">
        <v>2017</v>
      </c>
      <c r="E27"/>
      <c r="F27"/>
      <c r="G27" s="17">
        <v>2200000</v>
      </c>
      <c r="H27" s="20" t="s">
        <v>65</v>
      </c>
      <c r="I27" s="21"/>
      <c r="J27" s="21"/>
      <c r="K27" s="21"/>
    </row>
    <row r="28" spans="1:28" ht="15" hidden="1" customHeight="1" x14ac:dyDescent="0.25">
      <c r="C28"/>
      <c r="D28">
        <v>2018</v>
      </c>
      <c r="E28"/>
      <c r="F28"/>
      <c r="G28" s="17">
        <v>1750000</v>
      </c>
      <c r="H28" s="20" t="s">
        <v>66</v>
      </c>
      <c r="I28" s="21"/>
      <c r="J28" s="21"/>
      <c r="K28" s="21"/>
    </row>
    <row r="29" spans="1:28" ht="12" hidden="1" customHeight="1" x14ac:dyDescent="0.25">
      <c r="C29" s="22" t="s">
        <v>67</v>
      </c>
      <c r="D29" s="22"/>
      <c r="E29" s="22"/>
      <c r="F29" s="22"/>
      <c r="G29" s="23">
        <f>SUM(G22:G28)</f>
        <v>12050000</v>
      </c>
      <c r="H29" s="20"/>
      <c r="I29" s="21"/>
      <c r="J29" s="21"/>
      <c r="K29" s="21"/>
    </row>
    <row r="30" spans="1:28" ht="12" hidden="1" customHeight="1" x14ac:dyDescent="0.25">
      <c r="C30" t="s">
        <v>68</v>
      </c>
      <c r="D30" s="24">
        <v>2017</v>
      </c>
      <c r="E30" s="24"/>
      <c r="F30" s="24"/>
      <c r="G30" s="25">
        <v>500000</v>
      </c>
      <c r="H30" s="20" t="s">
        <v>69</v>
      </c>
      <c r="I30" s="21"/>
      <c r="J30" s="21"/>
      <c r="K30" s="21"/>
    </row>
    <row r="31" spans="1:28" ht="12" hidden="1" customHeight="1" x14ac:dyDescent="0.25">
      <c r="C31" s="22"/>
      <c r="D31" s="24">
        <v>2018</v>
      </c>
      <c r="E31" s="24"/>
      <c r="F31" s="24"/>
      <c r="G31" s="25">
        <v>500000</v>
      </c>
      <c r="H31" s="20"/>
      <c r="I31" s="21"/>
      <c r="J31" s="21"/>
      <c r="K31" s="21"/>
    </row>
    <row r="32" spans="1:28" ht="12" hidden="1" customHeight="1" x14ac:dyDescent="0.25">
      <c r="C32"/>
      <c r="D32">
        <v>2019</v>
      </c>
      <c r="E32"/>
      <c r="F32"/>
      <c r="G32" s="17">
        <v>1400000</v>
      </c>
      <c r="H32" s="20"/>
      <c r="I32" s="21"/>
      <c r="J32" s="21"/>
      <c r="K32" s="21"/>
    </row>
    <row r="33" spans="2:11" ht="12" hidden="1" customHeight="1" x14ac:dyDescent="0.25">
      <c r="C33"/>
      <c r="D33">
        <v>2020</v>
      </c>
      <c r="E33"/>
      <c r="F33"/>
      <c r="G33" s="17">
        <v>3250000</v>
      </c>
      <c r="H33" s="20"/>
      <c r="I33" s="21"/>
      <c r="J33" s="21"/>
      <c r="K33" s="21"/>
    </row>
    <row r="34" spans="2:11" ht="12" hidden="1" customHeight="1" x14ac:dyDescent="0.25">
      <c r="C34"/>
      <c r="D34">
        <v>2021</v>
      </c>
      <c r="E34"/>
      <c r="F34"/>
      <c r="G34" s="17">
        <v>3250000</v>
      </c>
      <c r="H34" s="20"/>
      <c r="I34" s="21"/>
      <c r="J34" s="21"/>
      <c r="K34" s="21"/>
    </row>
    <row r="35" spans="2:11" ht="12" hidden="1" customHeight="1" x14ac:dyDescent="0.25">
      <c r="C35"/>
      <c r="D35">
        <v>2022</v>
      </c>
      <c r="E35"/>
      <c r="F35"/>
      <c r="G35" s="17">
        <v>3150000</v>
      </c>
      <c r="H35" s="20"/>
      <c r="I35" s="21"/>
      <c r="J35" s="21"/>
      <c r="K35" s="21"/>
    </row>
    <row r="36" spans="2:11" ht="12" hidden="1" customHeight="1" x14ac:dyDescent="0.25">
      <c r="C36" s="22" t="s">
        <v>67</v>
      </c>
      <c r="D36" s="22"/>
      <c r="E36" s="22"/>
      <c r="F36" s="22"/>
      <c r="G36" s="23">
        <f>SUM(G30:G35)</f>
        <v>12050000</v>
      </c>
      <c r="H36" s="20"/>
      <c r="I36" s="26"/>
      <c r="J36" s="26"/>
      <c r="K36" s="26"/>
    </row>
    <row r="37" spans="2:11" ht="27.75" hidden="1" customHeight="1" x14ac:dyDescent="0.25">
      <c r="E37" s="27" t="s">
        <v>70</v>
      </c>
      <c r="F37" s="27" t="s">
        <v>71</v>
      </c>
      <c r="G37" s="27"/>
      <c r="H37" s="20"/>
      <c r="I37" s="26"/>
      <c r="J37" s="26"/>
      <c r="K37" s="26"/>
    </row>
    <row r="38" spans="2:11" ht="30" hidden="1" customHeight="1" x14ac:dyDescent="0.25">
      <c r="B38" s="145"/>
      <c r="C38" s="145"/>
      <c r="E38" s="28" t="s">
        <v>41</v>
      </c>
      <c r="F38" s="14">
        <v>5800000</v>
      </c>
      <c r="H38" s="20"/>
      <c r="I38" s="26"/>
      <c r="J38" s="26"/>
      <c r="K38" s="26"/>
    </row>
    <row r="39" spans="2:11" ht="31.5" hidden="1" customHeight="1" x14ac:dyDescent="0.25">
      <c r="B39" s="145"/>
      <c r="C39" s="145"/>
      <c r="E39" s="28" t="s">
        <v>35</v>
      </c>
      <c r="F39" s="14">
        <v>7650000</v>
      </c>
      <c r="H39" s="20"/>
      <c r="I39" s="26"/>
      <c r="J39" s="26"/>
      <c r="K39" s="26"/>
    </row>
    <row r="40" spans="2:11" ht="27" hidden="1" customHeight="1" x14ac:dyDescent="0.25">
      <c r="B40" s="145"/>
      <c r="C40" s="145"/>
      <c r="E40" s="28" t="s">
        <v>72</v>
      </c>
      <c r="F40" s="14">
        <v>5500000</v>
      </c>
      <c r="H40" s="20"/>
      <c r="I40" s="26"/>
      <c r="J40" s="26"/>
      <c r="K40" s="26"/>
    </row>
    <row r="41" spans="2:11" ht="12" hidden="1" customHeight="1" x14ac:dyDescent="0.25">
      <c r="H41" s="20"/>
      <c r="I41" s="26"/>
      <c r="J41" s="26"/>
      <c r="K41" s="26"/>
    </row>
    <row r="42" spans="2:11" ht="12" hidden="1" customHeight="1" x14ac:dyDescent="0.25">
      <c r="H42" s="20"/>
      <c r="I42" s="26"/>
      <c r="J42" s="26"/>
      <c r="K42" s="26"/>
    </row>
    <row r="43" spans="2:11" ht="12" hidden="1" customHeight="1" x14ac:dyDescent="0.25">
      <c r="H43" s="20"/>
      <c r="I43" s="26"/>
      <c r="J43" s="26"/>
      <c r="K43" s="26"/>
    </row>
    <row r="44" spans="2:11" hidden="1" x14ac:dyDescent="0.2"/>
    <row r="45" spans="2:11" hidden="1" x14ac:dyDescent="0.2"/>
    <row r="46" spans="2:11" hidden="1" x14ac:dyDescent="0.2"/>
    <row r="47" spans="2:11" hidden="1" x14ac:dyDescent="0.2"/>
  </sheetData>
  <mergeCells count="54">
    <mergeCell ref="X7:X8"/>
    <mergeCell ref="Z7:Z8"/>
    <mergeCell ref="B40:C40"/>
    <mergeCell ref="A14:G14"/>
    <mergeCell ref="B19:G19"/>
    <mergeCell ref="B20:G20"/>
    <mergeCell ref="B21:G21"/>
    <mergeCell ref="B38:C38"/>
    <mergeCell ref="B39:C39"/>
    <mergeCell ref="A12:C12"/>
    <mergeCell ref="B13:G13"/>
    <mergeCell ref="R7:R8"/>
    <mergeCell ref="K7:K8"/>
    <mergeCell ref="L7:L8"/>
    <mergeCell ref="O7:O8"/>
    <mergeCell ref="Q7:Q8"/>
    <mergeCell ref="AB7:AB8"/>
    <mergeCell ref="L3:M3"/>
    <mergeCell ref="O3:P3"/>
    <mergeCell ref="Q3:R3"/>
    <mergeCell ref="S3:T3"/>
    <mergeCell ref="U3:V3"/>
    <mergeCell ref="W3:X3"/>
    <mergeCell ref="Y3:Z3"/>
    <mergeCell ref="U7:U8"/>
    <mergeCell ref="W7:W8"/>
    <mergeCell ref="Y7:Y8"/>
    <mergeCell ref="AA7:AA8"/>
    <mergeCell ref="M7:M8"/>
    <mergeCell ref="P7:P8"/>
    <mergeCell ref="T7:T8"/>
    <mergeCell ref="V7:V8"/>
    <mergeCell ref="S7:S8"/>
    <mergeCell ref="B7:B8"/>
    <mergeCell ref="C7:C8"/>
    <mergeCell ref="E7:E8"/>
    <mergeCell ref="H7:H8"/>
    <mergeCell ref="I7:I8"/>
    <mergeCell ref="J7:J8"/>
    <mergeCell ref="N7:N8"/>
    <mergeCell ref="U1:AA1"/>
    <mergeCell ref="A2:W2"/>
    <mergeCell ref="C3:C4"/>
    <mergeCell ref="E3:E4"/>
    <mergeCell ref="G3:G4"/>
    <mergeCell ref="H3:H4"/>
    <mergeCell ref="I3:J3"/>
    <mergeCell ref="K3:K4"/>
    <mergeCell ref="AA3:AB3"/>
    <mergeCell ref="D3:D4"/>
    <mergeCell ref="F3:F4"/>
    <mergeCell ref="A3:A4"/>
    <mergeCell ref="B3:B4"/>
    <mergeCell ref="N3:N4"/>
  </mergeCells>
  <pageMargins left="0.19685039370078741" right="0.19685039370078741" top="0.19685039370078741" bottom="0.19685039370078741" header="0" footer="0"/>
  <pageSetup paperSize="9" scale="48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Normal="100" workbookViewId="0">
      <selection activeCell="C7" sqref="C7"/>
    </sheetView>
  </sheetViews>
  <sheetFormatPr defaultRowHeight="12.75" x14ac:dyDescent="0.2"/>
  <cols>
    <col min="1" max="1" width="12.42578125" style="1" customWidth="1"/>
    <col min="2" max="2" width="14.7109375" style="1" customWidth="1"/>
    <col min="3" max="3" width="23.7109375" style="1" customWidth="1"/>
    <col min="4" max="4" width="8.28515625" style="1" hidden="1" customWidth="1"/>
    <col min="5" max="5" width="11.42578125" style="1" customWidth="1"/>
    <col min="6" max="6" width="11.7109375" style="1" hidden="1" customWidth="1"/>
    <col min="7" max="7" width="11.7109375" style="1" customWidth="1"/>
    <col min="8" max="8" width="11.28515625" style="1" customWidth="1"/>
    <col min="9" max="9" width="10" style="1" customWidth="1"/>
    <col min="10" max="10" width="10.140625" style="1" customWidth="1"/>
    <col min="11" max="11" width="9.85546875" style="1" customWidth="1"/>
    <col min="12" max="12" width="11.85546875" style="1" customWidth="1"/>
    <col min="13" max="13" width="11.28515625" style="1" customWidth="1"/>
    <col min="14" max="14" width="10.28515625" style="1" customWidth="1"/>
    <col min="15" max="16" width="10.140625" style="1" bestFit="1" customWidth="1"/>
    <col min="17" max="16384" width="9.140625" style="1"/>
  </cols>
  <sheetData>
    <row r="1" spans="1:16" ht="18.75" customHeight="1" x14ac:dyDescent="0.2">
      <c r="K1" s="130"/>
      <c r="L1" s="131"/>
      <c r="M1" s="131"/>
      <c r="N1" s="131"/>
    </row>
    <row r="2" spans="1:16" ht="29.25" customHeight="1" x14ac:dyDescent="0.25">
      <c r="A2" s="132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6" ht="25.5" customHeight="1" x14ac:dyDescent="0.2">
      <c r="A3" s="157" t="s">
        <v>98</v>
      </c>
      <c r="B3" s="158"/>
      <c r="C3" s="153" t="s">
        <v>1</v>
      </c>
      <c r="D3" s="155" t="s">
        <v>9</v>
      </c>
      <c r="E3" s="153" t="s">
        <v>2</v>
      </c>
      <c r="F3" s="155" t="s">
        <v>10</v>
      </c>
      <c r="G3" s="153" t="s">
        <v>3</v>
      </c>
      <c r="H3" s="154" t="s">
        <v>99</v>
      </c>
      <c r="I3" s="161"/>
      <c r="J3" s="162"/>
      <c r="K3" s="162"/>
      <c r="L3" s="162"/>
      <c r="M3" s="162"/>
      <c r="N3" s="162"/>
      <c r="O3" s="162"/>
      <c r="P3" s="163"/>
    </row>
    <row r="4" spans="1:16" ht="50.25" customHeight="1" x14ac:dyDescent="0.2">
      <c r="A4" s="52" t="s">
        <v>7</v>
      </c>
      <c r="B4" s="2" t="s">
        <v>8</v>
      </c>
      <c r="C4" s="153"/>
      <c r="D4" s="156"/>
      <c r="E4" s="153"/>
      <c r="F4" s="156"/>
      <c r="G4" s="153"/>
      <c r="H4" s="154"/>
      <c r="I4" s="99" t="s">
        <v>13</v>
      </c>
      <c r="J4" s="99" t="s">
        <v>14</v>
      </c>
      <c r="K4" s="99" t="s">
        <v>15</v>
      </c>
      <c r="L4" s="99" t="s">
        <v>16</v>
      </c>
      <c r="M4" s="99" t="s">
        <v>17</v>
      </c>
      <c r="N4" s="99" t="s">
        <v>18</v>
      </c>
      <c r="O4" s="110" t="s">
        <v>109</v>
      </c>
      <c r="P4" s="110" t="s">
        <v>110</v>
      </c>
    </row>
    <row r="5" spans="1:16" ht="22.5" customHeight="1" x14ac:dyDescent="0.2">
      <c r="A5" s="3" t="s">
        <v>24</v>
      </c>
      <c r="B5" s="164" t="s">
        <v>25</v>
      </c>
      <c r="C5" s="165" t="s">
        <v>118</v>
      </c>
      <c r="D5" s="52" t="s">
        <v>27</v>
      </c>
      <c r="E5" s="166" t="s">
        <v>28</v>
      </c>
      <c r="F5" s="51" t="s">
        <v>29</v>
      </c>
      <c r="G5" s="52">
        <v>3800000</v>
      </c>
      <c r="H5" s="167">
        <v>6700000</v>
      </c>
      <c r="I5" s="159">
        <v>2550000</v>
      </c>
      <c r="J5" s="159">
        <v>2550000</v>
      </c>
      <c r="K5" s="159">
        <v>1600000</v>
      </c>
      <c r="L5" s="159"/>
      <c r="M5" s="159"/>
      <c r="N5" s="159"/>
      <c r="O5" s="159"/>
      <c r="P5" s="159"/>
    </row>
    <row r="6" spans="1:16" ht="24" customHeight="1" x14ac:dyDescent="0.2">
      <c r="A6" s="3" t="s">
        <v>30</v>
      </c>
      <c r="B6" s="164"/>
      <c r="C6" s="165"/>
      <c r="D6" s="52"/>
      <c r="E6" s="166"/>
      <c r="F6" s="51" t="s">
        <v>29</v>
      </c>
      <c r="G6" s="52">
        <v>2900000</v>
      </c>
      <c r="H6" s="167"/>
      <c r="I6" s="159"/>
      <c r="J6" s="159"/>
      <c r="K6" s="159"/>
      <c r="L6" s="159"/>
      <c r="M6" s="159"/>
      <c r="N6" s="159"/>
      <c r="O6" s="159"/>
      <c r="P6" s="159"/>
    </row>
    <row r="7" spans="1:16" ht="45" customHeight="1" x14ac:dyDescent="0.2">
      <c r="A7" s="51" t="s">
        <v>86</v>
      </c>
      <c r="B7" s="51" t="s">
        <v>85</v>
      </c>
      <c r="C7" s="100" t="s">
        <v>97</v>
      </c>
      <c r="D7" s="52"/>
      <c r="E7" s="53" t="s">
        <v>115</v>
      </c>
      <c r="F7" s="51" t="s">
        <v>95</v>
      </c>
      <c r="G7" s="129">
        <v>12050000</v>
      </c>
      <c r="H7" s="94">
        <v>12050000</v>
      </c>
      <c r="I7" s="98">
        <v>500000</v>
      </c>
      <c r="J7" s="98">
        <v>500000</v>
      </c>
      <c r="K7" s="98">
        <v>1200000</v>
      </c>
      <c r="L7" s="98">
        <v>3300000</v>
      </c>
      <c r="M7" s="98">
        <v>3300000</v>
      </c>
      <c r="N7" s="98">
        <v>3250000</v>
      </c>
      <c r="O7" s="98"/>
      <c r="P7" s="98"/>
    </row>
    <row r="8" spans="1:16" ht="43.5" customHeight="1" x14ac:dyDescent="0.2">
      <c r="A8" s="197" t="s">
        <v>117</v>
      </c>
      <c r="B8" s="197"/>
      <c r="C8" s="200" t="s">
        <v>116</v>
      </c>
      <c r="D8" s="197"/>
      <c r="E8" s="201" t="s">
        <v>105</v>
      </c>
      <c r="F8" s="197"/>
      <c r="G8" s="198">
        <v>4500000</v>
      </c>
      <c r="H8" s="199"/>
      <c r="I8" s="202"/>
      <c r="J8" s="202"/>
      <c r="K8" s="202"/>
      <c r="L8" s="202"/>
      <c r="M8" s="202"/>
      <c r="N8" s="202"/>
      <c r="O8" s="202">
        <v>2250000</v>
      </c>
      <c r="P8" s="202">
        <v>2250000</v>
      </c>
    </row>
    <row r="9" spans="1:16" ht="37.5" customHeight="1" x14ac:dyDescent="0.2">
      <c r="A9" s="149" t="s">
        <v>93</v>
      </c>
      <c r="B9" s="149"/>
      <c r="C9" s="149"/>
      <c r="D9" s="52"/>
      <c r="E9" s="10"/>
      <c r="F9" s="10"/>
      <c r="G9" s="11">
        <f>SUM(G5:G8)</f>
        <v>23250000</v>
      </c>
      <c r="H9" s="95">
        <f t="shared" ref="H9:N9" si="0">SUM(H5:H7)</f>
        <v>18750000</v>
      </c>
      <c r="I9" s="93">
        <f t="shared" si="0"/>
        <v>3050000</v>
      </c>
      <c r="J9" s="93">
        <f t="shared" si="0"/>
        <v>3050000</v>
      </c>
      <c r="K9" s="93">
        <f t="shared" si="0"/>
        <v>2800000</v>
      </c>
      <c r="L9" s="93">
        <f t="shared" si="0"/>
        <v>3300000</v>
      </c>
      <c r="M9" s="93">
        <f t="shared" si="0"/>
        <v>3300000</v>
      </c>
      <c r="N9" s="93">
        <f t="shared" si="0"/>
        <v>3250000</v>
      </c>
      <c r="O9" s="93">
        <v>2250000</v>
      </c>
      <c r="P9" s="93">
        <v>2250000</v>
      </c>
    </row>
    <row r="10" spans="1:16" ht="14.25" customHeight="1" x14ac:dyDescent="0.2">
      <c r="A10" s="150" t="s">
        <v>94</v>
      </c>
      <c r="B10" s="151"/>
      <c r="C10" s="151"/>
      <c r="D10" s="151"/>
      <c r="E10" s="151"/>
      <c r="F10" s="151"/>
      <c r="G10" s="152"/>
      <c r="H10" s="96" t="s">
        <v>51</v>
      </c>
      <c r="I10" s="10" t="s">
        <v>52</v>
      </c>
      <c r="J10" s="10" t="s">
        <v>53</v>
      </c>
      <c r="K10" s="10" t="s">
        <v>54</v>
      </c>
      <c r="L10" s="10" t="s">
        <v>55</v>
      </c>
      <c r="M10" s="10" t="s">
        <v>56</v>
      </c>
      <c r="N10" s="10" t="s">
        <v>57</v>
      </c>
      <c r="O10" s="10" t="s">
        <v>106</v>
      </c>
      <c r="P10" s="10" t="s">
        <v>107</v>
      </c>
    </row>
    <row r="11" spans="1:16" ht="26.25" customHeight="1" x14ac:dyDescent="0.2">
      <c r="A11" s="160" t="s">
        <v>96</v>
      </c>
      <c r="B11" s="160"/>
      <c r="C11" s="160"/>
      <c r="D11" s="160"/>
      <c r="E11" s="160"/>
      <c r="F11" s="160"/>
      <c r="G11" s="160"/>
      <c r="H11" s="97">
        <f>H9</f>
        <v>18750000</v>
      </c>
      <c r="I11" s="63">
        <f>H11-I9+G8</f>
        <v>20200000</v>
      </c>
      <c r="J11" s="63">
        <f t="shared" ref="J11:N11" si="1">I11-J9</f>
        <v>17150000</v>
      </c>
      <c r="K11" s="63">
        <f t="shared" si="1"/>
        <v>14350000</v>
      </c>
      <c r="L11" s="63">
        <f t="shared" si="1"/>
        <v>11050000</v>
      </c>
      <c r="M11" s="63">
        <f t="shared" si="1"/>
        <v>7750000</v>
      </c>
      <c r="N11" s="63">
        <f t="shared" si="1"/>
        <v>4500000</v>
      </c>
      <c r="O11" s="63">
        <f t="shared" ref="O11" si="2">N11-O9</f>
        <v>2250000</v>
      </c>
      <c r="P11" s="63">
        <f t="shared" ref="P11" si="3">O11-P9</f>
        <v>0</v>
      </c>
    </row>
    <row r="12" spans="1:16" hidden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idden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6" hidden="1" x14ac:dyDescent="0.2"/>
    <row r="15" spans="1:16" ht="51.75" customHeight="1" x14ac:dyDescent="0.2">
      <c r="A15" s="160" t="s">
        <v>114</v>
      </c>
      <c r="B15" s="160"/>
      <c r="C15" s="160"/>
      <c r="D15" s="160"/>
      <c r="E15" s="160"/>
      <c r="F15" s="160"/>
      <c r="G15" s="160"/>
      <c r="H15" s="97">
        <f>H13</f>
        <v>0</v>
      </c>
      <c r="I15" s="63">
        <v>800000</v>
      </c>
      <c r="J15" s="63">
        <v>810700</v>
      </c>
      <c r="K15" s="63">
        <v>670000</v>
      </c>
      <c r="L15" s="63">
        <v>550000</v>
      </c>
      <c r="M15" s="63">
        <v>430000</v>
      </c>
      <c r="N15" s="63">
        <v>310000</v>
      </c>
      <c r="O15" s="63">
        <v>200000</v>
      </c>
      <c r="P15" s="63">
        <v>100000</v>
      </c>
    </row>
    <row r="16" spans="1:16" hidden="1" x14ac:dyDescent="0.2">
      <c r="B16" s="130" t="s">
        <v>59</v>
      </c>
      <c r="C16" s="131"/>
      <c r="D16" s="131"/>
      <c r="E16" s="131"/>
      <c r="F16" s="131"/>
      <c r="G16" s="131"/>
      <c r="H16" s="15"/>
      <c r="I16" s="15"/>
      <c r="J16" s="15"/>
      <c r="K16" s="15"/>
      <c r="L16" s="15"/>
      <c r="M16" s="15"/>
      <c r="N16" s="15"/>
    </row>
    <row r="17" spans="2:14" hidden="1" x14ac:dyDescent="0.2">
      <c r="B17" s="130"/>
      <c r="C17" s="131"/>
      <c r="D17" s="131"/>
      <c r="E17" s="131"/>
      <c r="F17" s="131"/>
      <c r="G17" s="131"/>
      <c r="H17" s="15"/>
      <c r="I17" s="15"/>
      <c r="J17" s="15"/>
      <c r="K17" s="15"/>
      <c r="L17" s="15"/>
      <c r="M17" s="15"/>
      <c r="N17" s="15"/>
    </row>
    <row r="18" spans="2:14" hidden="1" x14ac:dyDescent="0.2">
      <c r="B18" s="130"/>
      <c r="C18" s="131"/>
      <c r="D18" s="131"/>
      <c r="E18" s="131"/>
      <c r="F18" s="131"/>
      <c r="G18" s="131"/>
    </row>
    <row r="19" spans="2:14" ht="12.75" hidden="1" customHeight="1" x14ac:dyDescent="0.2">
      <c r="B19" s="50"/>
      <c r="C19" t="s">
        <v>60</v>
      </c>
      <c r="D19">
        <v>2014</v>
      </c>
      <c r="E19"/>
      <c r="F19"/>
      <c r="G19" s="17">
        <v>1500000</v>
      </c>
    </row>
    <row r="20" spans="2:14" ht="12.75" hidden="1" customHeight="1" x14ac:dyDescent="0.2">
      <c r="C20"/>
      <c r="D20"/>
      <c r="E20"/>
      <c r="F20"/>
      <c r="G20" s="17">
        <v>1400000</v>
      </c>
    </row>
    <row r="21" spans="2:14" ht="12.75" hidden="1" customHeight="1" x14ac:dyDescent="0.2">
      <c r="C21"/>
      <c r="D21">
        <v>2015</v>
      </c>
      <c r="E21"/>
      <c r="F21"/>
      <c r="G21" s="17">
        <v>1800000</v>
      </c>
    </row>
    <row r="22" spans="2:14" ht="15" hidden="1" customHeight="1" x14ac:dyDescent="0.2">
      <c r="C22"/>
      <c r="D22"/>
      <c r="E22"/>
      <c r="F22"/>
      <c r="G22" s="17">
        <v>1500000</v>
      </c>
    </row>
    <row r="23" spans="2:14" ht="21" hidden="1" customHeight="1" x14ac:dyDescent="0.2">
      <c r="C23"/>
      <c r="D23">
        <v>2016</v>
      </c>
      <c r="E23"/>
      <c r="F23"/>
      <c r="G23" s="17">
        <v>1900000</v>
      </c>
    </row>
    <row r="24" spans="2:14" ht="15" hidden="1" customHeight="1" x14ac:dyDescent="0.2">
      <c r="C24"/>
      <c r="D24">
        <v>2017</v>
      </c>
      <c r="E24"/>
      <c r="F24"/>
      <c r="G24" s="17">
        <v>2200000</v>
      </c>
    </row>
    <row r="25" spans="2:14" ht="15" hidden="1" customHeight="1" x14ac:dyDescent="0.2">
      <c r="C25"/>
      <c r="D25">
        <v>2018</v>
      </c>
      <c r="E25"/>
      <c r="F25"/>
      <c r="G25" s="17">
        <v>1750000</v>
      </c>
    </row>
    <row r="26" spans="2:14" ht="12" hidden="1" customHeight="1" x14ac:dyDescent="0.2">
      <c r="C26" s="22" t="s">
        <v>67</v>
      </c>
      <c r="D26" s="22"/>
      <c r="E26" s="22"/>
      <c r="F26" s="22"/>
      <c r="G26" s="23">
        <f>SUM(G19:G25)</f>
        <v>12050000</v>
      </c>
    </row>
    <row r="27" spans="2:14" ht="12" hidden="1" customHeight="1" x14ac:dyDescent="0.2">
      <c r="C27" t="s">
        <v>68</v>
      </c>
      <c r="D27" s="24">
        <v>2017</v>
      </c>
      <c r="E27" s="24"/>
      <c r="F27" s="24"/>
      <c r="G27" s="25">
        <v>500000</v>
      </c>
    </row>
    <row r="28" spans="2:14" ht="12" hidden="1" customHeight="1" x14ac:dyDescent="0.2">
      <c r="C28" s="22"/>
      <c r="D28" s="24">
        <v>2018</v>
      </c>
      <c r="E28" s="24"/>
      <c r="F28" s="24"/>
      <c r="G28" s="25">
        <v>500000</v>
      </c>
    </row>
    <row r="29" spans="2:14" ht="12" hidden="1" customHeight="1" x14ac:dyDescent="0.2">
      <c r="C29"/>
      <c r="D29">
        <v>2019</v>
      </c>
      <c r="E29"/>
      <c r="F29"/>
      <c r="G29" s="17">
        <v>1400000</v>
      </c>
    </row>
    <row r="30" spans="2:14" ht="12" hidden="1" customHeight="1" x14ac:dyDescent="0.2">
      <c r="C30"/>
      <c r="D30">
        <v>2020</v>
      </c>
      <c r="E30"/>
      <c r="F30"/>
      <c r="G30" s="17">
        <v>3250000</v>
      </c>
    </row>
    <row r="31" spans="2:14" ht="12" hidden="1" customHeight="1" x14ac:dyDescent="0.2">
      <c r="C31"/>
      <c r="D31">
        <v>2021</v>
      </c>
      <c r="E31"/>
      <c r="F31"/>
      <c r="G31" s="17">
        <v>3250000</v>
      </c>
    </row>
    <row r="32" spans="2:14" ht="12" hidden="1" customHeight="1" x14ac:dyDescent="0.2">
      <c r="C32"/>
      <c r="D32">
        <v>2022</v>
      </c>
      <c r="E32"/>
      <c r="F32"/>
      <c r="G32" s="17">
        <v>3150000</v>
      </c>
    </row>
    <row r="33" spans="2:7" ht="12" hidden="1" customHeight="1" x14ac:dyDescent="0.2">
      <c r="C33" s="22" t="s">
        <v>67</v>
      </c>
      <c r="D33" s="22"/>
      <c r="E33" s="22"/>
      <c r="F33" s="22"/>
      <c r="G33" s="23">
        <f>SUM(G27:G32)</f>
        <v>12050000</v>
      </c>
    </row>
    <row r="34" spans="2:7" ht="27.75" hidden="1" customHeight="1" x14ac:dyDescent="0.2">
      <c r="E34" s="27" t="s">
        <v>70</v>
      </c>
      <c r="F34" s="27" t="s">
        <v>71</v>
      </c>
      <c r="G34" s="27"/>
    </row>
    <row r="35" spans="2:7" ht="30" hidden="1" customHeight="1" x14ac:dyDescent="0.2">
      <c r="B35" s="145"/>
      <c r="C35" s="145"/>
      <c r="E35" s="28" t="s">
        <v>41</v>
      </c>
      <c r="F35" s="14">
        <v>5800000</v>
      </c>
    </row>
    <row r="36" spans="2:7" ht="31.5" hidden="1" customHeight="1" x14ac:dyDescent="0.2">
      <c r="B36" s="145"/>
      <c r="C36" s="145"/>
      <c r="E36" s="28" t="s">
        <v>35</v>
      </c>
      <c r="F36" s="14">
        <v>7650000</v>
      </c>
    </row>
    <row r="37" spans="2:7" ht="27" hidden="1" customHeight="1" x14ac:dyDescent="0.2">
      <c r="B37" s="145"/>
      <c r="C37" s="145"/>
      <c r="E37" s="28" t="s">
        <v>72</v>
      </c>
      <c r="F37" s="14">
        <v>5500000</v>
      </c>
    </row>
    <row r="38" spans="2:7" ht="12" hidden="1" customHeight="1" x14ac:dyDescent="0.2"/>
    <row r="39" spans="2:7" ht="12" hidden="1" customHeight="1" x14ac:dyDescent="0.2"/>
    <row r="40" spans="2:7" ht="12" hidden="1" customHeight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</sheetData>
  <mergeCells count="32">
    <mergeCell ref="O5:O6"/>
    <mergeCell ref="P5:P6"/>
    <mergeCell ref="I3:P3"/>
    <mergeCell ref="B5:B6"/>
    <mergeCell ref="C5:C6"/>
    <mergeCell ref="E5:E6"/>
    <mergeCell ref="H5:H6"/>
    <mergeCell ref="J5:J6"/>
    <mergeCell ref="B37:C37"/>
    <mergeCell ref="A11:G11"/>
    <mergeCell ref="B16:G16"/>
    <mergeCell ref="B17:G17"/>
    <mergeCell ref="B18:G18"/>
    <mergeCell ref="B35:C35"/>
    <mergeCell ref="B36:C36"/>
    <mergeCell ref="A15:G15"/>
    <mergeCell ref="A9:C9"/>
    <mergeCell ref="A10:G10"/>
    <mergeCell ref="K1:N1"/>
    <mergeCell ref="A2:L2"/>
    <mergeCell ref="C3:C4"/>
    <mergeCell ref="E3:E4"/>
    <mergeCell ref="G3:G4"/>
    <mergeCell ref="H3:H4"/>
    <mergeCell ref="F3:F4"/>
    <mergeCell ref="D3:D4"/>
    <mergeCell ref="A3:B3"/>
    <mergeCell ref="K5:K6"/>
    <mergeCell ref="L5:L6"/>
    <mergeCell ref="M5:M6"/>
    <mergeCell ref="N5:N6"/>
    <mergeCell ref="I5:I6"/>
  </mergeCells>
  <pageMargins left="0.19685039370078741" right="0.19685039370078741" top="0.19685039370078741" bottom="0.19685039370078741" header="0" footer="0"/>
  <pageSetup paperSize="9" scale="8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K8" sqref="K8"/>
    </sheetView>
  </sheetViews>
  <sheetFormatPr defaultRowHeight="12.75" x14ac:dyDescent="0.2"/>
  <cols>
    <col min="1" max="1" width="12.42578125" style="1" customWidth="1"/>
    <col min="2" max="2" width="14.7109375" style="1" customWidth="1"/>
    <col min="3" max="3" width="34.28515625" style="1" customWidth="1"/>
    <col min="4" max="4" width="8.28515625" style="1" customWidth="1"/>
    <col min="5" max="5" width="11.42578125" style="1" customWidth="1"/>
    <col min="6" max="6" width="11.7109375" style="1" customWidth="1"/>
    <col min="7" max="7" width="12.85546875" style="1" customWidth="1"/>
    <col min="8" max="8" width="12.5703125" style="1" customWidth="1"/>
    <col min="9" max="10" width="14.7109375" style="1" customWidth="1"/>
    <col min="11" max="11" width="14.28515625" style="1" bestFit="1" customWidth="1"/>
    <col min="12" max="12" width="10.28515625" style="1" customWidth="1"/>
    <col min="13" max="16384" width="9.140625" style="1"/>
  </cols>
  <sheetData>
    <row r="1" spans="1:12" ht="18.75" customHeight="1" x14ac:dyDescent="0.2"/>
    <row r="2" spans="1:12" ht="29.25" customHeight="1" thickBot="1" x14ac:dyDescent="0.3">
      <c r="A2" s="173" t="s">
        <v>100</v>
      </c>
      <c r="B2" s="173"/>
      <c r="C2" s="173"/>
      <c r="D2" s="173"/>
      <c r="E2" s="173"/>
      <c r="F2" s="173"/>
      <c r="G2" s="173"/>
      <c r="H2" s="90" t="s">
        <v>91</v>
      </c>
      <c r="I2" s="91">
        <v>75702</v>
      </c>
      <c r="J2" s="90" t="s">
        <v>92</v>
      </c>
    </row>
    <row r="3" spans="1:12" ht="25.5" customHeight="1" thickTop="1" x14ac:dyDescent="0.2">
      <c r="A3" s="138" t="s">
        <v>7</v>
      </c>
      <c r="B3" s="138" t="s">
        <v>8</v>
      </c>
      <c r="C3" s="133" t="s">
        <v>1</v>
      </c>
      <c r="D3" s="138" t="s">
        <v>9</v>
      </c>
      <c r="E3" s="133" t="s">
        <v>2</v>
      </c>
      <c r="F3" s="138" t="s">
        <v>10</v>
      </c>
      <c r="G3" s="133" t="s">
        <v>3</v>
      </c>
      <c r="H3" s="174" t="s">
        <v>99</v>
      </c>
      <c r="I3" s="170">
        <v>2017</v>
      </c>
      <c r="J3" s="171"/>
      <c r="K3" s="171"/>
      <c r="L3" s="172"/>
    </row>
    <row r="4" spans="1:12" ht="50.25" customHeight="1" x14ac:dyDescent="0.2">
      <c r="A4" s="139"/>
      <c r="B4" s="139"/>
      <c r="C4" s="133"/>
      <c r="D4" s="139"/>
      <c r="E4" s="133"/>
      <c r="F4" s="139"/>
      <c r="G4" s="133"/>
      <c r="H4" s="175"/>
      <c r="I4" s="68" t="s">
        <v>74</v>
      </c>
      <c r="J4" s="78" t="s">
        <v>101</v>
      </c>
      <c r="K4" s="67" t="s">
        <v>75</v>
      </c>
      <c r="L4" s="69" t="s">
        <v>88</v>
      </c>
    </row>
    <row r="5" spans="1:12" ht="20.25" customHeight="1" x14ac:dyDescent="0.2">
      <c r="A5" s="39" t="s">
        <v>24</v>
      </c>
      <c r="B5" s="140" t="s">
        <v>25</v>
      </c>
      <c r="C5" s="140" t="s">
        <v>26</v>
      </c>
      <c r="D5" s="54" t="s">
        <v>27</v>
      </c>
      <c r="E5" s="141" t="s">
        <v>28</v>
      </c>
      <c r="F5" s="56" t="s">
        <v>29</v>
      </c>
      <c r="G5" s="54">
        <v>3800000</v>
      </c>
      <c r="H5" s="176">
        <v>6700000</v>
      </c>
      <c r="I5" s="181">
        <v>2550000</v>
      </c>
      <c r="J5" s="179">
        <v>4.9000000000000002E-2</v>
      </c>
      <c r="K5" s="138">
        <v>350000</v>
      </c>
      <c r="L5" s="168"/>
    </row>
    <row r="6" spans="1:12" ht="20.25" customHeight="1" x14ac:dyDescent="0.2">
      <c r="A6" s="39" t="s">
        <v>30</v>
      </c>
      <c r="B6" s="140"/>
      <c r="C6" s="140"/>
      <c r="D6" s="54"/>
      <c r="E6" s="141"/>
      <c r="F6" s="56" t="s">
        <v>29</v>
      </c>
      <c r="G6" s="54">
        <v>2900000</v>
      </c>
      <c r="H6" s="176"/>
      <c r="I6" s="181"/>
      <c r="J6" s="180"/>
      <c r="K6" s="139"/>
      <c r="L6" s="169"/>
    </row>
    <row r="7" spans="1:12" ht="39.75" customHeight="1" thickBot="1" x14ac:dyDescent="0.25">
      <c r="A7" s="56" t="s">
        <v>42</v>
      </c>
      <c r="B7" s="56" t="s">
        <v>73</v>
      </c>
      <c r="C7" s="54" t="s">
        <v>43</v>
      </c>
      <c r="D7" s="54"/>
      <c r="E7" s="57" t="s">
        <v>44</v>
      </c>
      <c r="F7" s="56"/>
      <c r="G7" s="44"/>
      <c r="H7" s="81">
        <v>12050000</v>
      </c>
      <c r="I7" s="82">
        <v>500000</v>
      </c>
      <c r="J7" s="83">
        <v>3.6999999999999998E-2</v>
      </c>
      <c r="K7" s="84">
        <v>450000</v>
      </c>
      <c r="L7" s="85"/>
    </row>
    <row r="8" spans="1:12" ht="37.5" customHeight="1" thickTop="1" x14ac:dyDescent="0.2">
      <c r="A8" s="133" t="s">
        <v>45</v>
      </c>
      <c r="B8" s="133"/>
      <c r="C8" s="133"/>
      <c r="D8" s="54"/>
      <c r="E8" s="45"/>
      <c r="F8" s="45"/>
      <c r="G8" s="55">
        <f>SUM(G5:G7)</f>
        <v>6700000</v>
      </c>
      <c r="H8" s="86">
        <f>SUM(H5:H7)</f>
        <v>18750000</v>
      </c>
      <c r="I8" s="87">
        <f>SUM(I5:I7)</f>
        <v>3050000</v>
      </c>
      <c r="J8" s="88"/>
      <c r="K8" s="92">
        <f>SUM(K5:K7)</f>
        <v>800000</v>
      </c>
      <c r="L8" s="89"/>
    </row>
    <row r="9" spans="1:12" x14ac:dyDescent="0.2">
      <c r="A9" s="45" t="s">
        <v>46</v>
      </c>
      <c r="B9" s="147"/>
      <c r="C9" s="147"/>
      <c r="D9" s="147"/>
      <c r="E9" s="147"/>
      <c r="F9" s="147"/>
      <c r="G9" s="148"/>
      <c r="H9" s="75" t="s">
        <v>51</v>
      </c>
      <c r="I9" s="70" t="s">
        <v>52</v>
      </c>
      <c r="J9" s="79"/>
      <c r="K9" s="66"/>
      <c r="L9" s="71"/>
    </row>
    <row r="10" spans="1:12" ht="26.25" customHeight="1" thickBot="1" x14ac:dyDescent="0.25">
      <c r="A10" s="146" t="s">
        <v>58</v>
      </c>
      <c r="B10" s="146"/>
      <c r="C10" s="146"/>
      <c r="D10" s="146"/>
      <c r="E10" s="146"/>
      <c r="F10" s="146"/>
      <c r="G10" s="146"/>
      <c r="H10" s="76">
        <f>H8</f>
        <v>18750000</v>
      </c>
      <c r="I10" s="72">
        <f>H10-I8</f>
        <v>15700000</v>
      </c>
      <c r="J10" s="80"/>
      <c r="K10" s="73"/>
      <c r="L10" s="74"/>
    </row>
    <row r="11" spans="1:12" ht="13.5" hidden="1" thickTop="1" x14ac:dyDescent="0.2">
      <c r="A11" s="47"/>
      <c r="B11" s="47"/>
      <c r="C11" s="47"/>
      <c r="D11" s="47"/>
      <c r="E11" s="47"/>
      <c r="F11" s="47"/>
      <c r="G11" s="47"/>
    </row>
    <row r="12" spans="1:12" ht="13.5" hidden="1" thickTop="1" x14ac:dyDescent="0.2">
      <c r="A12" s="47"/>
      <c r="B12" s="47"/>
      <c r="C12" s="47"/>
      <c r="D12" s="47"/>
      <c r="E12" s="47"/>
      <c r="F12" s="47"/>
      <c r="G12" s="47"/>
    </row>
    <row r="13" spans="1:12" ht="13.5" hidden="1" thickTop="1" x14ac:dyDescent="0.2">
      <c r="A13" s="48"/>
      <c r="B13" s="48"/>
      <c r="C13" s="48"/>
      <c r="D13" s="48"/>
      <c r="E13" s="48"/>
      <c r="F13" s="48"/>
      <c r="G13" s="48"/>
    </row>
    <row r="14" spans="1:12" ht="27.75" thickTop="1" thickBot="1" x14ac:dyDescent="0.45">
      <c r="A14" s="30" t="s">
        <v>82</v>
      </c>
      <c r="B14" s="33" t="s">
        <v>83</v>
      </c>
      <c r="C14" s="77" t="s">
        <v>90</v>
      </c>
      <c r="D14" s="177">
        <v>1.7999999999999999E-2</v>
      </c>
      <c r="E14" s="177"/>
    </row>
    <row r="15" spans="1:12" ht="18.75" x14ac:dyDescent="0.3">
      <c r="A15" s="178" t="s">
        <v>102</v>
      </c>
      <c r="B15" s="178"/>
      <c r="C15" s="178"/>
      <c r="D15" s="177">
        <v>4.4699999999999997E-2</v>
      </c>
      <c r="E15" s="177"/>
    </row>
    <row r="16" spans="1:12" ht="14.25" x14ac:dyDescent="0.2">
      <c r="A16" s="31"/>
      <c r="B16" s="32"/>
      <c r="C16" s="32"/>
    </row>
    <row r="17" spans="1:3" ht="14.25" x14ac:dyDescent="0.2">
      <c r="A17" s="31"/>
      <c r="B17" s="32"/>
      <c r="C17" s="32"/>
    </row>
    <row r="18" spans="1:3" ht="14.25" x14ac:dyDescent="0.2">
      <c r="A18" s="31"/>
    </row>
    <row r="19" spans="1:3" ht="14.25" x14ac:dyDescent="0.2">
      <c r="A19" s="31"/>
    </row>
    <row r="20" spans="1:3" ht="14.25" x14ac:dyDescent="0.2">
      <c r="A20" s="31"/>
    </row>
    <row r="21" spans="1:3" ht="14.25" x14ac:dyDescent="0.2">
      <c r="A21" s="31"/>
    </row>
    <row r="22" spans="1:3" ht="14.25" x14ac:dyDescent="0.2">
      <c r="A22" s="31"/>
    </row>
    <row r="23" spans="1:3" ht="14.25" x14ac:dyDescent="0.2">
      <c r="A23" s="31"/>
    </row>
  </sheetData>
  <mergeCells count="24">
    <mergeCell ref="D14:E14"/>
    <mergeCell ref="A15:C15"/>
    <mergeCell ref="K5:K6"/>
    <mergeCell ref="A8:C8"/>
    <mergeCell ref="B9:G9"/>
    <mergeCell ref="A10:G10"/>
    <mergeCell ref="J5:J6"/>
    <mergeCell ref="I5:I6"/>
    <mergeCell ref="C5:C6"/>
    <mergeCell ref="E5:E6"/>
    <mergeCell ref="D15:E15"/>
    <mergeCell ref="L5:L6"/>
    <mergeCell ref="I3:L3"/>
    <mergeCell ref="A2:G2"/>
    <mergeCell ref="A3:A4"/>
    <mergeCell ref="B3:B4"/>
    <mergeCell ref="C3:C4"/>
    <mergeCell ref="D3:D4"/>
    <mergeCell ref="E3:E4"/>
    <mergeCell ref="F3:F4"/>
    <mergeCell ref="G3:G4"/>
    <mergeCell ref="B5:B6"/>
    <mergeCell ref="H3:H4"/>
    <mergeCell ref="H5:H6"/>
  </mergeCells>
  <pageMargins left="0.19685039370078741" right="0.19685039370078741" top="0.19685039370078741" bottom="0.19685039370078741" header="0" footer="0"/>
  <pageSetup paperSize="9" scale="8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J14" zoomScaleNormal="100" workbookViewId="0">
      <selection activeCell="W25" sqref="W25"/>
    </sheetView>
  </sheetViews>
  <sheetFormatPr defaultRowHeight="12.75" x14ac:dyDescent="0.2"/>
  <cols>
    <col min="1" max="1" width="12.42578125" style="1" customWidth="1"/>
    <col min="2" max="2" width="14.7109375" style="1" customWidth="1"/>
    <col min="3" max="3" width="34.28515625" style="1" customWidth="1"/>
    <col min="4" max="4" width="8.28515625" style="1" customWidth="1"/>
    <col min="5" max="5" width="11.42578125" style="1" customWidth="1"/>
    <col min="6" max="6" width="11.7109375" style="1" customWidth="1"/>
    <col min="7" max="7" width="12.85546875" style="1" customWidth="1"/>
    <col min="8" max="8" width="12.5703125" style="1" customWidth="1"/>
    <col min="9" max="11" width="14.7109375" style="1" customWidth="1"/>
    <col min="12" max="12" width="14.28515625" style="1" bestFit="1" customWidth="1"/>
    <col min="13" max="13" width="10.85546875" style="1" customWidth="1"/>
    <col min="14" max="14" width="11.85546875" style="1" customWidth="1"/>
    <col min="15" max="15" width="10.28515625" style="1" customWidth="1"/>
    <col min="16" max="16" width="11.5703125" style="1" customWidth="1"/>
    <col min="17" max="17" width="9.140625" style="1"/>
    <col min="18" max="18" width="12" style="1" customWidth="1"/>
    <col min="19" max="19" width="9.140625" style="1"/>
    <col min="20" max="20" width="10.5703125" style="1" customWidth="1"/>
    <col min="21" max="21" width="9.140625" style="1"/>
    <col min="22" max="22" width="11.28515625" style="1" customWidth="1"/>
    <col min="23" max="23" width="14.85546875" style="1" bestFit="1" customWidth="1"/>
    <col min="24" max="16384" width="9.140625" style="1"/>
  </cols>
  <sheetData>
    <row r="1" spans="1:15" ht="18.75" customHeight="1" x14ac:dyDescent="0.2"/>
    <row r="2" spans="1:15" ht="29.25" customHeight="1" thickBot="1" x14ac:dyDescent="0.3">
      <c r="A2" s="173" t="s">
        <v>100</v>
      </c>
      <c r="B2" s="173"/>
      <c r="C2" s="173"/>
      <c r="D2" s="173"/>
      <c r="E2" s="173"/>
      <c r="F2" s="173"/>
      <c r="G2" s="173"/>
      <c r="H2" s="90" t="s">
        <v>91</v>
      </c>
      <c r="I2" s="91">
        <v>75702</v>
      </c>
      <c r="J2" s="90" t="s">
        <v>92</v>
      </c>
      <c r="K2" s="90"/>
    </row>
    <row r="3" spans="1:15" ht="25.5" customHeight="1" thickTop="1" x14ac:dyDescent="0.2">
      <c r="A3" s="138" t="s">
        <v>7</v>
      </c>
      <c r="B3" s="138" t="s">
        <v>8</v>
      </c>
      <c r="C3" s="133" t="s">
        <v>1</v>
      </c>
      <c r="D3" s="138" t="s">
        <v>9</v>
      </c>
      <c r="E3" s="133" t="s">
        <v>2</v>
      </c>
      <c r="F3" s="138" t="s">
        <v>10</v>
      </c>
      <c r="G3" s="133" t="s">
        <v>3</v>
      </c>
      <c r="H3" s="182" t="s">
        <v>99</v>
      </c>
      <c r="I3" s="170">
        <v>2017</v>
      </c>
      <c r="J3" s="171"/>
      <c r="K3" s="171"/>
      <c r="L3" s="171"/>
      <c r="M3" s="171"/>
      <c r="N3" s="172"/>
      <c r="O3" s="121"/>
    </row>
    <row r="4" spans="1:15" ht="50.25" customHeight="1" x14ac:dyDescent="0.2">
      <c r="A4" s="139"/>
      <c r="B4" s="139"/>
      <c r="C4" s="133"/>
      <c r="D4" s="139"/>
      <c r="E4" s="133"/>
      <c r="F4" s="139"/>
      <c r="G4" s="133"/>
      <c r="H4" s="183"/>
      <c r="I4" s="113" t="s">
        <v>74</v>
      </c>
      <c r="J4" s="78" t="s">
        <v>101</v>
      </c>
      <c r="K4" s="78"/>
      <c r="L4" s="102" t="s">
        <v>75</v>
      </c>
      <c r="M4" s="114"/>
      <c r="N4" s="69" t="s">
        <v>88</v>
      </c>
      <c r="O4" s="122"/>
    </row>
    <row r="5" spans="1:15" ht="20.25" customHeight="1" x14ac:dyDescent="0.2">
      <c r="A5" s="39" t="s">
        <v>24</v>
      </c>
      <c r="B5" s="140" t="s">
        <v>25</v>
      </c>
      <c r="C5" s="140" t="s">
        <v>26</v>
      </c>
      <c r="D5" s="102" t="s">
        <v>27</v>
      </c>
      <c r="E5" s="141" t="s">
        <v>28</v>
      </c>
      <c r="F5" s="103" t="s">
        <v>29</v>
      </c>
      <c r="G5" s="102">
        <v>3800000</v>
      </c>
      <c r="H5" s="184">
        <v>6700000</v>
      </c>
      <c r="I5" s="181">
        <v>2550000</v>
      </c>
      <c r="J5" s="179">
        <v>4.9000000000000002E-2</v>
      </c>
      <c r="K5" s="111"/>
      <c r="L5" s="138">
        <f>H5*J5</f>
        <v>328300</v>
      </c>
      <c r="M5" s="115"/>
      <c r="N5" s="168"/>
      <c r="O5" s="123"/>
    </row>
    <row r="6" spans="1:15" ht="20.25" customHeight="1" x14ac:dyDescent="0.2">
      <c r="A6" s="39" t="s">
        <v>30</v>
      </c>
      <c r="B6" s="140"/>
      <c r="C6" s="140"/>
      <c r="D6" s="102"/>
      <c r="E6" s="141"/>
      <c r="F6" s="103" t="s">
        <v>29</v>
      </c>
      <c r="G6" s="102">
        <v>2900000</v>
      </c>
      <c r="H6" s="185"/>
      <c r="I6" s="181"/>
      <c r="J6" s="180"/>
      <c r="K6" s="112"/>
      <c r="L6" s="139"/>
      <c r="M6" s="116"/>
      <c r="N6" s="169"/>
      <c r="O6" s="123"/>
    </row>
    <row r="7" spans="1:15" ht="39.75" customHeight="1" thickBot="1" x14ac:dyDescent="0.25">
      <c r="A7" s="103" t="s">
        <v>42</v>
      </c>
      <c r="B7" s="103" t="s">
        <v>73</v>
      </c>
      <c r="C7" s="102" t="s">
        <v>43</v>
      </c>
      <c r="D7" s="102"/>
      <c r="E7" s="104" t="s">
        <v>44</v>
      </c>
      <c r="F7" s="103"/>
      <c r="G7" s="44"/>
      <c r="H7" s="81">
        <v>12050000</v>
      </c>
      <c r="I7" s="82">
        <v>500000</v>
      </c>
      <c r="J7" s="83">
        <v>3.6999999999999998E-2</v>
      </c>
      <c r="K7" s="83"/>
      <c r="L7" s="84">
        <f>H7*J7</f>
        <v>445850</v>
      </c>
      <c r="M7" s="117"/>
      <c r="N7" s="85"/>
      <c r="O7" s="124"/>
    </row>
    <row r="8" spans="1:15" ht="37.5" customHeight="1" thickTop="1" x14ac:dyDescent="0.2">
      <c r="A8" s="133" t="s">
        <v>45</v>
      </c>
      <c r="B8" s="133"/>
      <c r="C8" s="133"/>
      <c r="D8" s="102"/>
      <c r="E8" s="45"/>
      <c r="F8" s="45"/>
      <c r="G8" s="101">
        <f>SUM(G5:G7)</f>
        <v>6700000</v>
      </c>
      <c r="H8" s="86">
        <f>SUM(H5:H7)</f>
        <v>18750000</v>
      </c>
      <c r="I8" s="87">
        <f>SUM(I5:I7)</f>
        <v>3050000</v>
      </c>
      <c r="J8" s="88"/>
      <c r="K8" s="88"/>
      <c r="L8" s="92">
        <f>SUM(L5:L7)</f>
        <v>774150</v>
      </c>
      <c r="M8" s="118"/>
      <c r="N8" s="89"/>
      <c r="O8" s="125"/>
    </row>
    <row r="9" spans="1:15" x14ac:dyDescent="0.2">
      <c r="A9" s="45" t="s">
        <v>46</v>
      </c>
      <c r="B9" s="147"/>
      <c r="C9" s="147"/>
      <c r="D9" s="147"/>
      <c r="E9" s="147"/>
      <c r="F9" s="147"/>
      <c r="G9" s="148"/>
      <c r="H9" s="75" t="s">
        <v>51</v>
      </c>
      <c r="I9" s="70" t="s">
        <v>52</v>
      </c>
      <c r="J9" s="79"/>
      <c r="K9" s="79"/>
      <c r="L9" s="101"/>
      <c r="M9" s="119"/>
      <c r="N9" s="71"/>
      <c r="O9" s="125"/>
    </row>
    <row r="10" spans="1:15" ht="26.25" customHeight="1" thickBot="1" x14ac:dyDescent="0.25">
      <c r="A10" s="146" t="s">
        <v>58</v>
      </c>
      <c r="B10" s="146"/>
      <c r="C10" s="146"/>
      <c r="D10" s="146"/>
      <c r="E10" s="146"/>
      <c r="F10" s="146"/>
      <c r="G10" s="146"/>
      <c r="H10" s="76">
        <f>H8</f>
        <v>18750000</v>
      </c>
      <c r="I10" s="72">
        <f>H10-I8</f>
        <v>15700000</v>
      </c>
      <c r="J10" s="80"/>
      <c r="K10" s="80"/>
      <c r="L10" s="73"/>
      <c r="M10" s="120"/>
      <c r="N10" s="74"/>
      <c r="O10" s="125"/>
    </row>
    <row r="11" spans="1:15" ht="13.5" hidden="1" thickTop="1" x14ac:dyDescent="0.2">
      <c r="A11" s="47"/>
      <c r="B11" s="47"/>
      <c r="C11" s="47"/>
      <c r="D11" s="47"/>
      <c r="E11" s="47"/>
      <c r="F11" s="47"/>
      <c r="G11" s="47"/>
    </row>
    <row r="12" spans="1:15" ht="13.5" hidden="1" thickTop="1" x14ac:dyDescent="0.2">
      <c r="A12" s="47"/>
      <c r="B12" s="47"/>
      <c r="C12" s="47"/>
      <c r="D12" s="47"/>
      <c r="E12" s="47"/>
      <c r="F12" s="47"/>
      <c r="G12" s="47"/>
    </row>
    <row r="13" spans="1:15" ht="13.5" hidden="1" thickTop="1" x14ac:dyDescent="0.2">
      <c r="A13" s="48"/>
      <c r="B13" s="48"/>
      <c r="C13" s="48"/>
      <c r="D13" s="48"/>
      <c r="E13" s="48"/>
      <c r="F13" s="48"/>
      <c r="G13" s="48"/>
    </row>
    <row r="14" spans="1:15" ht="27.75" thickTop="1" thickBot="1" x14ac:dyDescent="0.45">
      <c r="A14" s="30" t="s">
        <v>82</v>
      </c>
      <c r="B14" s="33" t="s">
        <v>83</v>
      </c>
      <c r="C14" s="77" t="s">
        <v>90</v>
      </c>
      <c r="D14" s="177">
        <v>1.7999999999999999E-2</v>
      </c>
      <c r="E14" s="177"/>
    </row>
    <row r="15" spans="1:15" ht="18.75" x14ac:dyDescent="0.3">
      <c r="A15" s="178" t="s">
        <v>102</v>
      </c>
      <c r="B15" s="178"/>
      <c r="C15" s="178"/>
      <c r="D15" s="177">
        <v>4.4699999999999997E-2</v>
      </c>
      <c r="E15" s="177"/>
    </row>
    <row r="16" spans="1:15" ht="14.25" x14ac:dyDescent="0.2">
      <c r="A16" s="31"/>
      <c r="B16" s="32"/>
      <c r="C16" s="32"/>
    </row>
    <row r="17" spans="1:23" ht="14.25" x14ac:dyDescent="0.2">
      <c r="A17" s="31"/>
      <c r="B17" s="32"/>
      <c r="C17" s="32"/>
    </row>
    <row r="18" spans="1:23" ht="16.5" thickBot="1" x14ac:dyDescent="0.3">
      <c r="A18" s="132" t="s">
        <v>113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05"/>
    </row>
    <row r="19" spans="1:23" ht="12.75" customHeight="1" thickBot="1" x14ac:dyDescent="0.25">
      <c r="A19" s="157" t="s">
        <v>98</v>
      </c>
      <c r="B19" s="158"/>
      <c r="C19" s="153" t="s">
        <v>1</v>
      </c>
      <c r="D19" s="155" t="s">
        <v>9</v>
      </c>
      <c r="E19" s="153" t="s">
        <v>2</v>
      </c>
      <c r="F19" s="155" t="s">
        <v>10</v>
      </c>
      <c r="G19" s="153" t="s">
        <v>3</v>
      </c>
      <c r="H19" s="188" t="s">
        <v>99</v>
      </c>
      <c r="I19" s="186" t="s">
        <v>75</v>
      </c>
      <c r="J19" s="190">
        <v>2018</v>
      </c>
      <c r="K19" s="190"/>
      <c r="L19" s="190">
        <v>2019</v>
      </c>
      <c r="M19" s="190"/>
      <c r="N19" s="190">
        <v>2020</v>
      </c>
      <c r="O19" s="190"/>
      <c r="P19" s="190">
        <v>2021</v>
      </c>
      <c r="Q19" s="190"/>
      <c r="R19" s="190">
        <v>2022</v>
      </c>
      <c r="S19" s="190"/>
      <c r="T19" s="190">
        <v>2023</v>
      </c>
      <c r="U19" s="190"/>
      <c r="V19" s="190">
        <v>2024</v>
      </c>
      <c r="W19" s="190"/>
    </row>
    <row r="20" spans="1:23" ht="21.75" thickBot="1" x14ac:dyDescent="0.25">
      <c r="A20" s="110" t="s">
        <v>7</v>
      </c>
      <c r="B20" s="2" t="s">
        <v>8</v>
      </c>
      <c r="C20" s="153"/>
      <c r="D20" s="156"/>
      <c r="E20" s="153"/>
      <c r="F20" s="156"/>
      <c r="G20" s="153"/>
      <c r="H20" s="189"/>
      <c r="I20" s="187"/>
      <c r="J20" s="127" t="s">
        <v>112</v>
      </c>
      <c r="K20" s="127" t="s">
        <v>75</v>
      </c>
      <c r="L20" s="127" t="s">
        <v>112</v>
      </c>
      <c r="M20" s="127" t="s">
        <v>75</v>
      </c>
      <c r="N20" s="127" t="s">
        <v>112</v>
      </c>
      <c r="O20" s="127" t="s">
        <v>75</v>
      </c>
      <c r="P20" s="127" t="s">
        <v>112</v>
      </c>
      <c r="Q20" s="127" t="s">
        <v>75</v>
      </c>
      <c r="R20" s="127" t="s">
        <v>112</v>
      </c>
      <c r="S20" s="127" t="s">
        <v>75</v>
      </c>
      <c r="T20" s="127" t="s">
        <v>112</v>
      </c>
      <c r="U20" s="127" t="s">
        <v>75</v>
      </c>
      <c r="V20" s="127" t="s">
        <v>112</v>
      </c>
      <c r="W20" s="127" t="s">
        <v>75</v>
      </c>
    </row>
    <row r="21" spans="1:23" ht="24" customHeight="1" x14ac:dyDescent="0.2">
      <c r="A21" s="3" t="s">
        <v>24</v>
      </c>
      <c r="B21" s="164" t="s">
        <v>25</v>
      </c>
      <c r="C21" s="165" t="s">
        <v>26</v>
      </c>
      <c r="D21" s="110" t="s">
        <v>27</v>
      </c>
      <c r="E21" s="166" t="s">
        <v>28</v>
      </c>
      <c r="F21" s="107" t="s">
        <v>29</v>
      </c>
      <c r="G21" s="110">
        <v>3800000</v>
      </c>
      <c r="H21" s="191">
        <v>6700000</v>
      </c>
      <c r="I21" s="193">
        <v>4.9000000000000002E-2</v>
      </c>
      <c r="J21" s="194">
        <v>4150000</v>
      </c>
      <c r="K21" s="195">
        <v>202700</v>
      </c>
      <c r="L21" s="194">
        <v>1600000</v>
      </c>
      <c r="M21" s="195">
        <v>77000</v>
      </c>
      <c r="N21" s="194">
        <v>0</v>
      </c>
      <c r="O21" s="196"/>
      <c r="P21" s="194"/>
      <c r="Q21" s="196"/>
      <c r="R21" s="194"/>
      <c r="S21" s="196"/>
      <c r="T21" s="194"/>
      <c r="U21" s="196"/>
      <c r="V21" s="194"/>
      <c r="W21" s="194"/>
    </row>
    <row r="22" spans="1:23" ht="24" customHeight="1" x14ac:dyDescent="0.2">
      <c r="A22" s="3" t="s">
        <v>30</v>
      </c>
      <c r="B22" s="164"/>
      <c r="C22" s="165"/>
      <c r="D22" s="110"/>
      <c r="E22" s="166"/>
      <c r="F22" s="107" t="s">
        <v>29</v>
      </c>
      <c r="G22" s="110">
        <v>2900000</v>
      </c>
      <c r="H22" s="192"/>
      <c r="I22" s="193"/>
      <c r="J22" s="159"/>
      <c r="K22" s="194"/>
      <c r="L22" s="159"/>
      <c r="M22" s="194"/>
      <c r="N22" s="159"/>
      <c r="O22" s="194"/>
      <c r="P22" s="159"/>
      <c r="Q22" s="194"/>
      <c r="R22" s="159"/>
      <c r="S22" s="194"/>
      <c r="T22" s="159"/>
      <c r="U22" s="194"/>
      <c r="V22" s="159"/>
      <c r="W22" s="159"/>
    </row>
    <row r="23" spans="1:23" ht="38.25" customHeight="1" x14ac:dyDescent="0.2">
      <c r="A23" s="107" t="s">
        <v>86</v>
      </c>
      <c r="B23" s="107" t="s">
        <v>85</v>
      </c>
      <c r="C23" s="108" t="s">
        <v>97</v>
      </c>
      <c r="D23" s="110"/>
      <c r="E23" s="109" t="s">
        <v>84</v>
      </c>
      <c r="F23" s="107" t="s">
        <v>95</v>
      </c>
      <c r="G23" s="8"/>
      <c r="H23" s="94">
        <v>12050000</v>
      </c>
      <c r="I23" s="126">
        <v>3.6999999999999998E-2</v>
      </c>
      <c r="J23" s="98">
        <v>11550000</v>
      </c>
      <c r="K23" s="98">
        <v>423000</v>
      </c>
      <c r="L23" s="98">
        <v>11050000</v>
      </c>
      <c r="M23" s="98">
        <v>408000</v>
      </c>
      <c r="N23" s="98">
        <v>9850000</v>
      </c>
      <c r="O23" s="98">
        <v>363000</v>
      </c>
      <c r="P23" s="98">
        <v>6550000</v>
      </c>
      <c r="Q23" s="98">
        <v>243000</v>
      </c>
      <c r="R23" s="98">
        <v>3250000</v>
      </c>
      <c r="S23" s="98">
        <v>120000</v>
      </c>
      <c r="T23" s="98"/>
      <c r="U23" s="98"/>
      <c r="V23" s="98"/>
      <c r="W23" s="98"/>
    </row>
    <row r="24" spans="1:23" ht="29.25" customHeight="1" x14ac:dyDescent="0.2">
      <c r="A24" s="107" t="s">
        <v>103</v>
      </c>
      <c r="B24" s="107"/>
      <c r="C24" s="108" t="s">
        <v>104</v>
      </c>
      <c r="D24" s="110"/>
      <c r="E24" s="109" t="s">
        <v>105</v>
      </c>
      <c r="F24" s="107"/>
      <c r="G24" s="8">
        <v>4500000</v>
      </c>
      <c r="H24" s="94"/>
      <c r="I24" s="126">
        <v>0.04</v>
      </c>
      <c r="J24" s="98">
        <v>4500000</v>
      </c>
      <c r="K24" s="98">
        <v>185000</v>
      </c>
      <c r="L24" s="98">
        <v>4500000</v>
      </c>
      <c r="M24" s="98">
        <v>185000</v>
      </c>
      <c r="N24" s="98">
        <v>4500000</v>
      </c>
      <c r="O24" s="98">
        <v>187000</v>
      </c>
      <c r="P24" s="98">
        <v>4500000</v>
      </c>
      <c r="Q24" s="98">
        <v>187000</v>
      </c>
      <c r="R24" s="98">
        <v>4500000</v>
      </c>
      <c r="S24" s="98">
        <v>190000</v>
      </c>
      <c r="T24" s="98">
        <v>4500000</v>
      </c>
      <c r="U24" s="98">
        <v>200000</v>
      </c>
      <c r="V24" s="98">
        <v>2250000</v>
      </c>
      <c r="W24" s="98">
        <v>100000</v>
      </c>
    </row>
    <row r="25" spans="1:23" ht="14.25" x14ac:dyDescent="0.2">
      <c r="A25" s="149" t="s">
        <v>93</v>
      </c>
      <c r="B25" s="149"/>
      <c r="C25" s="149"/>
      <c r="D25" s="110"/>
      <c r="E25" s="10"/>
      <c r="F25" s="10"/>
      <c r="G25" s="11">
        <f>SUM(G21:G24)</f>
        <v>11200000</v>
      </c>
      <c r="H25" s="95">
        <f>SUM(H21:H23)</f>
        <v>18750000</v>
      </c>
      <c r="I25" s="93">
        <f>SUM(I21:I23)</f>
        <v>8.5999999999999993E-2</v>
      </c>
      <c r="J25" s="93">
        <f>SUM(J21:J24)</f>
        <v>20200000</v>
      </c>
      <c r="K25" s="93">
        <f>SUM(K21:K24)</f>
        <v>810700</v>
      </c>
      <c r="L25" s="93">
        <f>SUM(L21:L23)</f>
        <v>12650000</v>
      </c>
      <c r="M25" s="93">
        <f>SUM(M21:M24)</f>
        <v>670000</v>
      </c>
      <c r="N25" s="93">
        <f t="shared" ref="N25:W25" si="0">SUM(N21:N24)</f>
        <v>14350000</v>
      </c>
      <c r="O25" s="93">
        <f t="shared" si="0"/>
        <v>550000</v>
      </c>
      <c r="P25" s="93">
        <f t="shared" si="0"/>
        <v>11050000</v>
      </c>
      <c r="Q25" s="93">
        <f t="shared" si="0"/>
        <v>430000</v>
      </c>
      <c r="R25" s="93">
        <f t="shared" si="0"/>
        <v>7750000</v>
      </c>
      <c r="S25" s="93">
        <f t="shared" si="0"/>
        <v>310000</v>
      </c>
      <c r="T25" s="93">
        <f t="shared" si="0"/>
        <v>4500000</v>
      </c>
      <c r="U25" s="93">
        <f t="shared" si="0"/>
        <v>200000</v>
      </c>
      <c r="V25" s="93">
        <f t="shared" si="0"/>
        <v>2250000</v>
      </c>
      <c r="W25" s="93">
        <f t="shared" si="0"/>
        <v>100000</v>
      </c>
    </row>
    <row r="26" spans="1:23" x14ac:dyDescent="0.2">
      <c r="A26" s="150" t="s">
        <v>94</v>
      </c>
      <c r="B26" s="151"/>
      <c r="C26" s="151"/>
      <c r="D26" s="151"/>
      <c r="E26" s="151"/>
      <c r="F26" s="151"/>
      <c r="G26" s="152"/>
      <c r="H26" s="106" t="s">
        <v>51</v>
      </c>
      <c r="I26" s="10" t="s">
        <v>52</v>
      </c>
      <c r="J26" s="10" t="s">
        <v>52</v>
      </c>
      <c r="K26" s="10"/>
      <c r="L26" s="10" t="s">
        <v>53</v>
      </c>
      <c r="M26" s="10"/>
      <c r="N26" s="10" t="s">
        <v>54</v>
      </c>
      <c r="O26" s="10"/>
      <c r="P26" s="10" t="s">
        <v>56</v>
      </c>
      <c r="Q26" s="10"/>
      <c r="R26" s="10" t="s">
        <v>57</v>
      </c>
      <c r="S26" s="10"/>
      <c r="T26" s="10" t="s">
        <v>106</v>
      </c>
      <c r="U26" s="10"/>
      <c r="V26" s="10" t="s">
        <v>107</v>
      </c>
      <c r="W26" s="10"/>
    </row>
    <row r="27" spans="1:23" x14ac:dyDescent="0.2">
      <c r="A27" s="160" t="s">
        <v>96</v>
      </c>
      <c r="B27" s="160"/>
      <c r="C27" s="160"/>
      <c r="D27" s="160"/>
      <c r="E27" s="160"/>
      <c r="F27" s="160"/>
      <c r="G27" s="160"/>
      <c r="H27" s="97">
        <f>H25</f>
        <v>18750000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x14ac:dyDescent="0.2">
      <c r="A28" s="160" t="s">
        <v>111</v>
      </c>
      <c r="B28" s="160"/>
      <c r="C28" s="160"/>
      <c r="D28" s="160"/>
      <c r="E28" s="160"/>
      <c r="F28" s="160"/>
      <c r="G28" s="160"/>
    </row>
    <row r="29" spans="1:23" x14ac:dyDescent="0.2">
      <c r="A29" s="128"/>
      <c r="B29" s="128"/>
      <c r="C29" s="128"/>
      <c r="D29" s="128"/>
      <c r="E29" s="128"/>
      <c r="F29" s="128"/>
      <c r="G29" s="128"/>
    </row>
    <row r="30" spans="1:23" x14ac:dyDescent="0.2">
      <c r="A30" s="128"/>
      <c r="B30" s="128"/>
      <c r="C30" s="128"/>
      <c r="D30" s="128"/>
      <c r="E30" s="128"/>
      <c r="F30" s="128"/>
      <c r="G30" s="128"/>
    </row>
    <row r="31" spans="1:23" x14ac:dyDescent="0.2">
      <c r="A31" s="128"/>
      <c r="B31" s="128"/>
      <c r="C31" s="128"/>
      <c r="D31" s="128"/>
      <c r="E31" s="128"/>
      <c r="F31" s="128"/>
      <c r="G31" s="128"/>
    </row>
    <row r="32" spans="1:23" x14ac:dyDescent="0.2">
      <c r="A32" s="128"/>
      <c r="B32" s="128"/>
      <c r="C32" s="128"/>
      <c r="D32" s="128"/>
      <c r="E32" s="128"/>
      <c r="F32" s="128"/>
      <c r="G32" s="128"/>
    </row>
    <row r="33" spans="1:16" x14ac:dyDescent="0.2">
      <c r="A33" s="128"/>
      <c r="B33" s="128"/>
      <c r="C33" s="128"/>
      <c r="D33" s="128"/>
      <c r="E33" s="128"/>
      <c r="F33" s="128"/>
      <c r="G33" s="128"/>
    </row>
    <row r="34" spans="1:16" x14ac:dyDescent="0.2">
      <c r="A34" s="128"/>
      <c r="B34" s="128"/>
      <c r="C34" s="128"/>
      <c r="D34" s="128"/>
      <c r="E34" s="128"/>
      <c r="F34" s="128"/>
      <c r="G34" s="128"/>
    </row>
    <row r="35" spans="1:16" x14ac:dyDescent="0.2">
      <c r="A35" s="128"/>
      <c r="B35" s="128"/>
      <c r="C35" s="128"/>
      <c r="D35" s="128"/>
      <c r="E35" s="128"/>
      <c r="F35" s="128"/>
      <c r="G35" s="128"/>
    </row>
    <row r="36" spans="1:16" x14ac:dyDescent="0.2">
      <c r="A36" s="128"/>
      <c r="B36" s="128"/>
      <c r="C36" s="128"/>
      <c r="D36" s="128"/>
      <c r="E36" s="128"/>
      <c r="F36" s="128"/>
      <c r="G36" s="128"/>
    </row>
    <row r="37" spans="1:16" x14ac:dyDescent="0.2">
      <c r="A37" s="128"/>
      <c r="B37" s="128"/>
      <c r="C37" s="128"/>
      <c r="D37" s="128"/>
      <c r="E37" s="128"/>
      <c r="F37" s="128"/>
      <c r="G37" s="128"/>
    </row>
    <row r="38" spans="1:16" x14ac:dyDescent="0.2">
      <c r="A38" s="128"/>
      <c r="B38" s="128"/>
      <c r="C38" s="128"/>
      <c r="D38" s="128"/>
      <c r="E38" s="128"/>
      <c r="F38" s="128"/>
      <c r="G38" s="128"/>
    </row>
    <row r="41" spans="1:16" ht="15.75" x14ac:dyDescent="0.25">
      <c r="A41" s="132" t="s">
        <v>108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6" ht="12.75" customHeight="1" x14ac:dyDescent="0.2">
      <c r="A42" s="157" t="s">
        <v>98</v>
      </c>
      <c r="B42" s="158"/>
      <c r="C42" s="153" t="s">
        <v>1</v>
      </c>
      <c r="D42" s="155" t="s">
        <v>9</v>
      </c>
      <c r="E42" s="153" t="s">
        <v>2</v>
      </c>
      <c r="F42" s="155" t="s">
        <v>10</v>
      </c>
      <c r="G42" s="153" t="s">
        <v>3</v>
      </c>
      <c r="H42" s="188" t="s">
        <v>99</v>
      </c>
      <c r="I42" s="161"/>
      <c r="J42" s="162"/>
      <c r="K42" s="162"/>
      <c r="L42" s="162"/>
      <c r="M42" s="162"/>
      <c r="N42" s="162"/>
      <c r="O42" s="162"/>
      <c r="P42" s="163"/>
    </row>
    <row r="43" spans="1:16" ht="21" x14ac:dyDescent="0.2">
      <c r="A43" s="110" t="s">
        <v>7</v>
      </c>
      <c r="B43" s="2" t="s">
        <v>8</v>
      </c>
      <c r="C43" s="153"/>
      <c r="D43" s="156"/>
      <c r="E43" s="153"/>
      <c r="F43" s="156"/>
      <c r="G43" s="153"/>
      <c r="H43" s="189"/>
      <c r="I43" s="110" t="s">
        <v>13</v>
      </c>
      <c r="J43" s="110" t="s">
        <v>14</v>
      </c>
      <c r="K43" s="110" t="s">
        <v>15</v>
      </c>
      <c r="L43" s="110" t="s">
        <v>16</v>
      </c>
      <c r="M43" s="110" t="s">
        <v>17</v>
      </c>
      <c r="N43" s="110" t="s">
        <v>18</v>
      </c>
      <c r="O43" s="110" t="s">
        <v>109</v>
      </c>
      <c r="P43" s="110" t="s">
        <v>110</v>
      </c>
    </row>
    <row r="44" spans="1:16" x14ac:dyDescent="0.2">
      <c r="A44" s="3" t="s">
        <v>24</v>
      </c>
      <c r="B44" s="164" t="s">
        <v>25</v>
      </c>
      <c r="C44" s="165" t="s">
        <v>26</v>
      </c>
      <c r="D44" s="110" t="s">
        <v>27</v>
      </c>
      <c r="E44" s="166" t="s">
        <v>28</v>
      </c>
      <c r="F44" s="107" t="s">
        <v>29</v>
      </c>
      <c r="G44" s="110">
        <v>3800000</v>
      </c>
      <c r="H44" s="191">
        <v>6700000</v>
      </c>
      <c r="I44" s="159">
        <v>2550000</v>
      </c>
      <c r="J44" s="159">
        <v>2550000</v>
      </c>
      <c r="K44" s="159">
        <v>1600000</v>
      </c>
      <c r="L44" s="159"/>
      <c r="M44" s="159"/>
      <c r="N44" s="159"/>
      <c r="O44" s="159"/>
      <c r="P44" s="159"/>
    </row>
    <row r="45" spans="1:16" x14ac:dyDescent="0.2">
      <c r="A45" s="3" t="s">
        <v>30</v>
      </c>
      <c r="B45" s="164"/>
      <c r="C45" s="165"/>
      <c r="D45" s="110"/>
      <c r="E45" s="166"/>
      <c r="F45" s="107" t="s">
        <v>29</v>
      </c>
      <c r="G45" s="110">
        <v>2900000</v>
      </c>
      <c r="H45" s="192"/>
      <c r="I45" s="159"/>
      <c r="J45" s="159"/>
      <c r="K45" s="159"/>
      <c r="L45" s="159"/>
      <c r="M45" s="159"/>
      <c r="N45" s="159"/>
      <c r="O45" s="159"/>
      <c r="P45" s="159"/>
    </row>
    <row r="46" spans="1:16" ht="33.75" x14ac:dyDescent="0.2">
      <c r="A46" s="107" t="s">
        <v>86</v>
      </c>
      <c r="B46" s="107" t="s">
        <v>85</v>
      </c>
      <c r="C46" s="108" t="s">
        <v>97</v>
      </c>
      <c r="D46" s="110"/>
      <c r="E46" s="109" t="s">
        <v>84</v>
      </c>
      <c r="F46" s="107" t="s">
        <v>95</v>
      </c>
      <c r="G46" s="8"/>
      <c r="H46" s="94">
        <v>12050000</v>
      </c>
      <c r="I46" s="98">
        <v>500000</v>
      </c>
      <c r="J46" s="98">
        <v>500000</v>
      </c>
      <c r="K46" s="98">
        <v>1200000</v>
      </c>
      <c r="L46" s="98">
        <v>3300000</v>
      </c>
      <c r="M46" s="98">
        <v>3300000</v>
      </c>
      <c r="N46" s="98">
        <v>3250000</v>
      </c>
      <c r="O46" s="98"/>
      <c r="P46" s="98"/>
    </row>
    <row r="47" spans="1:16" ht="24" x14ac:dyDescent="0.2">
      <c r="A47" s="107" t="s">
        <v>103</v>
      </c>
      <c r="B47" s="107"/>
      <c r="C47" s="108" t="s">
        <v>104</v>
      </c>
      <c r="D47" s="110"/>
      <c r="E47" s="109" t="s">
        <v>105</v>
      </c>
      <c r="F47" s="107"/>
      <c r="G47" s="8">
        <v>4500000</v>
      </c>
      <c r="H47" s="94"/>
      <c r="I47" s="98"/>
      <c r="J47" s="98"/>
      <c r="K47" s="98"/>
      <c r="L47" s="98"/>
      <c r="M47" s="98"/>
      <c r="N47" s="98"/>
      <c r="O47" s="98">
        <v>2250000</v>
      </c>
      <c r="P47" s="98">
        <v>2250000</v>
      </c>
    </row>
    <row r="48" spans="1:16" ht="14.25" x14ac:dyDescent="0.2">
      <c r="A48" s="149" t="s">
        <v>93</v>
      </c>
      <c r="B48" s="149"/>
      <c r="C48" s="149"/>
      <c r="D48" s="110"/>
      <c r="E48" s="10"/>
      <c r="F48" s="10"/>
      <c r="G48" s="11">
        <f>SUM(G44:G47)</f>
        <v>11200000</v>
      </c>
      <c r="H48" s="95">
        <f t="shared" ref="H48:N48" si="1">SUM(H44:H46)</f>
        <v>18750000</v>
      </c>
      <c r="I48" s="93">
        <f t="shared" si="1"/>
        <v>3050000</v>
      </c>
      <c r="J48" s="93">
        <f t="shared" si="1"/>
        <v>3050000</v>
      </c>
      <c r="K48" s="93">
        <f t="shared" si="1"/>
        <v>2800000</v>
      </c>
      <c r="L48" s="93">
        <f t="shared" si="1"/>
        <v>3300000</v>
      </c>
      <c r="M48" s="93">
        <f t="shared" si="1"/>
        <v>3300000</v>
      </c>
      <c r="N48" s="93">
        <f t="shared" si="1"/>
        <v>3250000</v>
      </c>
      <c r="O48" s="93">
        <v>2250000</v>
      </c>
      <c r="P48" s="93">
        <v>2250000</v>
      </c>
    </row>
    <row r="49" spans="1:16" x14ac:dyDescent="0.2">
      <c r="A49" s="150" t="s">
        <v>94</v>
      </c>
      <c r="B49" s="151"/>
      <c r="C49" s="151"/>
      <c r="D49" s="151"/>
      <c r="E49" s="151"/>
      <c r="F49" s="151"/>
      <c r="G49" s="152"/>
      <c r="H49" s="106" t="s">
        <v>51</v>
      </c>
      <c r="I49" s="10" t="s">
        <v>52</v>
      </c>
      <c r="J49" s="10" t="s">
        <v>53</v>
      </c>
      <c r="K49" s="10" t="s">
        <v>54</v>
      </c>
      <c r="L49" s="10" t="s">
        <v>55</v>
      </c>
      <c r="M49" s="10" t="s">
        <v>56</v>
      </c>
      <c r="N49" s="10" t="s">
        <v>57</v>
      </c>
      <c r="O49" s="10" t="s">
        <v>106</v>
      </c>
      <c r="P49" s="10" t="s">
        <v>107</v>
      </c>
    </row>
    <row r="50" spans="1:16" x14ac:dyDescent="0.2">
      <c r="A50" s="160" t="s">
        <v>96</v>
      </c>
      <c r="B50" s="160"/>
      <c r="C50" s="160"/>
      <c r="D50" s="160"/>
      <c r="E50" s="160"/>
      <c r="F50" s="160"/>
      <c r="G50" s="160"/>
      <c r="H50" s="97">
        <f>H48</f>
        <v>18750000</v>
      </c>
      <c r="I50" s="63">
        <f>H50-I48+G47</f>
        <v>20200000</v>
      </c>
      <c r="J50" s="63">
        <f t="shared" ref="J50:P50" si="2">I50-J48</f>
        <v>17150000</v>
      </c>
      <c r="K50" s="63">
        <f t="shared" si="2"/>
        <v>14350000</v>
      </c>
      <c r="L50" s="63">
        <f t="shared" si="2"/>
        <v>11050000</v>
      </c>
      <c r="M50" s="63">
        <f t="shared" si="2"/>
        <v>7750000</v>
      </c>
      <c r="N50" s="63">
        <f t="shared" si="2"/>
        <v>4500000</v>
      </c>
      <c r="O50" s="63">
        <f t="shared" si="2"/>
        <v>2250000</v>
      </c>
      <c r="P50" s="63">
        <f t="shared" si="2"/>
        <v>0</v>
      </c>
    </row>
  </sheetData>
  <mergeCells count="87">
    <mergeCell ref="H42:H43"/>
    <mergeCell ref="S21:S22"/>
    <mergeCell ref="U21:U22"/>
    <mergeCell ref="A48:C48"/>
    <mergeCell ref="A49:G49"/>
    <mergeCell ref="N44:N45"/>
    <mergeCell ref="O44:O45"/>
    <mergeCell ref="P44:P45"/>
    <mergeCell ref="I44:I45"/>
    <mergeCell ref="J44:J45"/>
    <mergeCell ref="I42:P42"/>
    <mergeCell ref="A25:C25"/>
    <mergeCell ref="A26:G26"/>
    <mergeCell ref="A27:G27"/>
    <mergeCell ref="A28:G28"/>
    <mergeCell ref="B21:B22"/>
    <mergeCell ref="A50:G50"/>
    <mergeCell ref="M21:M22"/>
    <mergeCell ref="K44:K45"/>
    <mergeCell ref="L44:L45"/>
    <mergeCell ref="M44:M45"/>
    <mergeCell ref="A41:L41"/>
    <mergeCell ref="A42:B42"/>
    <mergeCell ref="C42:C43"/>
    <mergeCell ref="D42:D43"/>
    <mergeCell ref="E42:E43"/>
    <mergeCell ref="F42:F43"/>
    <mergeCell ref="G42:G43"/>
    <mergeCell ref="B44:B45"/>
    <mergeCell ref="C44:C45"/>
    <mergeCell ref="E44:E45"/>
    <mergeCell ref="H44:H45"/>
    <mergeCell ref="P19:Q19"/>
    <mergeCell ref="R19:S19"/>
    <mergeCell ref="T19:U19"/>
    <mergeCell ref="V19:W19"/>
    <mergeCell ref="K21:K22"/>
    <mergeCell ref="L19:M19"/>
    <mergeCell ref="L21:L22"/>
    <mergeCell ref="N21:N22"/>
    <mergeCell ref="P21:P22"/>
    <mergeCell ref="R21:R22"/>
    <mergeCell ref="T21:T22"/>
    <mergeCell ref="V21:V22"/>
    <mergeCell ref="W21:W22"/>
    <mergeCell ref="O21:O22"/>
    <mergeCell ref="Q21:Q22"/>
    <mergeCell ref="J19:K19"/>
    <mergeCell ref="C21:C22"/>
    <mergeCell ref="E21:E22"/>
    <mergeCell ref="H21:H22"/>
    <mergeCell ref="I21:I22"/>
    <mergeCell ref="J21:J22"/>
    <mergeCell ref="I19:I20"/>
    <mergeCell ref="A18:N18"/>
    <mergeCell ref="A19:B19"/>
    <mergeCell ref="C19:C20"/>
    <mergeCell ref="D19:D20"/>
    <mergeCell ref="E19:E20"/>
    <mergeCell ref="F19:F20"/>
    <mergeCell ref="G19:G20"/>
    <mergeCell ref="H19:H20"/>
    <mergeCell ref="N19:O19"/>
    <mergeCell ref="A8:C8"/>
    <mergeCell ref="B9:G9"/>
    <mergeCell ref="A10:G10"/>
    <mergeCell ref="D14:E14"/>
    <mergeCell ref="A15:C15"/>
    <mergeCell ref="D15:E15"/>
    <mergeCell ref="H3:H4"/>
    <mergeCell ref="I3:N3"/>
    <mergeCell ref="B5:B6"/>
    <mergeCell ref="C5:C6"/>
    <mergeCell ref="E5:E6"/>
    <mergeCell ref="H5:H6"/>
    <mergeCell ref="I5:I6"/>
    <mergeCell ref="J5:J6"/>
    <mergeCell ref="L5:L6"/>
    <mergeCell ref="N5:N6"/>
    <mergeCell ref="A2:G2"/>
    <mergeCell ref="A3:A4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4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odsetki 2016-2022</vt:lpstr>
      <vt:lpstr>zadłużenie 2017-2024</vt:lpstr>
      <vt:lpstr>odsetki 2017</vt:lpstr>
      <vt:lpstr>odsetki 2018-2024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cp:lastPrinted>2017-05-18T10:12:29Z</cp:lastPrinted>
  <dcterms:created xsi:type="dcterms:W3CDTF">2013-10-04T08:43:17Z</dcterms:created>
  <dcterms:modified xsi:type="dcterms:W3CDTF">2017-05-22T06:02:13Z</dcterms:modified>
</cp:coreProperties>
</file>