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05" windowHeight="4875" activeTab="0"/>
  </bookViews>
  <sheets>
    <sheet name="Uchwała" sheetId="1" r:id="rId1"/>
    <sheet name="Tabela" sheetId="2" r:id="rId2"/>
    <sheet name="Szkoły" sheetId="3" r:id="rId3"/>
    <sheet name="Arkusz2" sheetId="4" r:id="rId4"/>
    <sheet name="Arkusz3" sheetId="5" r:id="rId5"/>
  </sheets>
  <definedNames>
    <definedName name="_xlnm.Print_Area" localSheetId="2">'Szkoły'!$A$1:$S$183</definedName>
  </definedNames>
  <calcPr fullCalcOnLoad="1"/>
</workbook>
</file>

<file path=xl/sharedStrings.xml><?xml version="1.0" encoding="utf-8"?>
<sst xmlns="http://schemas.openxmlformats.org/spreadsheetml/2006/main" count="1019" uniqueCount="292">
  <si>
    <t>w sprawie : zmian  budżetu powiatu żagańskiego</t>
  </si>
  <si>
    <t>§ 1</t>
  </si>
  <si>
    <t>dział</t>
  </si>
  <si>
    <t>o kwotę</t>
  </si>
  <si>
    <t>rozdział</t>
  </si>
  <si>
    <t xml:space="preserve">§ </t>
  </si>
  <si>
    <t>§ 2</t>
  </si>
  <si>
    <t>W wyniku dokonanych zmian budżet powiatu żagańskiego wynosi:</t>
  </si>
  <si>
    <t>po stronie dochodów</t>
  </si>
  <si>
    <t>po stronie przychodów</t>
  </si>
  <si>
    <t>razem</t>
  </si>
  <si>
    <r>
      <t xml:space="preserve">po stronie wydatków </t>
    </r>
    <r>
      <rPr>
        <b/>
        <sz val="10"/>
        <rFont val="Times New Roman CE"/>
        <family val="1"/>
      </rPr>
      <t xml:space="preserve"> </t>
    </r>
  </si>
  <si>
    <t>po stronie rozchodów</t>
  </si>
  <si>
    <t>Wykonanie uchwały powierza się Zarządowi Powiatu Żagańskiego.</t>
  </si>
  <si>
    <t>§ 5</t>
  </si>
  <si>
    <t>Uchwała wchodzi w życie z dniem podjęcia.</t>
  </si>
  <si>
    <t>Brak zastrzeżeń</t>
  </si>
  <si>
    <t>formalno-prawnych</t>
  </si>
  <si>
    <t>1. Zwiększa się plan wydatków własnych</t>
  </si>
  <si>
    <t>Zakup usług pozostałych</t>
  </si>
  <si>
    <t>Administracja publiczna</t>
  </si>
  <si>
    <t>Starostwa powiatowe</t>
  </si>
  <si>
    <t xml:space="preserve">Na podstawie art. 12 pkt 5 ustawy z dnia 5 czerwca 1998 r. o samorządzie powiatowym </t>
  </si>
  <si>
    <t>1. Zwiększa się plan dochodów własnych</t>
  </si>
  <si>
    <t>Wynagrodzenia osobowe pracowników</t>
  </si>
  <si>
    <t>Pozostałe odsetki</t>
  </si>
  <si>
    <t>Oświata i wychowanie</t>
  </si>
  <si>
    <t>Rady Powiatu Żagańskiego</t>
  </si>
  <si>
    <t>4010</t>
  </si>
  <si>
    <t>Edukacyjna opieka wychowawcza</t>
  </si>
  <si>
    <t>Zakup materiałów i wyposażenia</t>
  </si>
  <si>
    <t xml:space="preserve">Dochody z najmu i dzierżawy składników majątkowych </t>
  </si>
  <si>
    <t>Skarbu Państwa, jednostek samorządu terytorialnego lub</t>
  </si>
  <si>
    <t>innych jednostek zaliczanych do sektora finansów publicznych</t>
  </si>
  <si>
    <t>oraz innych umów o podobnym charakterze</t>
  </si>
  <si>
    <t>750</t>
  </si>
  <si>
    <t>75020</t>
  </si>
  <si>
    <t>2. Zmniejsza się plan wydatków własnych</t>
  </si>
  <si>
    <t>Nr 15 poz. 148 ze zmianami) uchwala się co następuje:</t>
  </si>
  <si>
    <t>2. Zmniejsza się plan dochodów własnych</t>
  </si>
  <si>
    <t>Wpływy z różnych opłat</t>
  </si>
  <si>
    <t>Powiatowe centra pomocy rodzinie</t>
  </si>
  <si>
    <t>Zbiorówka do zmian w szkołach</t>
  </si>
  <si>
    <t>LO</t>
  </si>
  <si>
    <t>ZSO</t>
  </si>
  <si>
    <t>PPP</t>
  </si>
  <si>
    <t>Z.S.Zaw.</t>
  </si>
  <si>
    <t>Z.S.T.-H.</t>
  </si>
  <si>
    <t>ZSMech.</t>
  </si>
  <si>
    <t>Z.S.Społecz</t>
  </si>
  <si>
    <t>ZSP</t>
  </si>
  <si>
    <t>ZDZ</t>
  </si>
  <si>
    <t>Lic.Ogóln</t>
  </si>
  <si>
    <t>ZS RCKU</t>
  </si>
  <si>
    <t>rozdziały</t>
  </si>
  <si>
    <t>par.</t>
  </si>
  <si>
    <t>Szprotawa</t>
  </si>
  <si>
    <t xml:space="preserve"> Żagań</t>
  </si>
  <si>
    <t xml:space="preserve"> Szprotawa</t>
  </si>
  <si>
    <t>Żagań</t>
  </si>
  <si>
    <t>Iłowa</t>
  </si>
  <si>
    <t>Zielona G</t>
  </si>
  <si>
    <t>Witoszyn</t>
  </si>
  <si>
    <t>Gozdnica</t>
  </si>
  <si>
    <t>szkoły</t>
  </si>
  <si>
    <t>podsta-</t>
  </si>
  <si>
    <t>wowe</t>
  </si>
  <si>
    <t>specjalne</t>
  </si>
  <si>
    <t>Gimnazja</t>
  </si>
  <si>
    <t>licea</t>
  </si>
  <si>
    <t>kształcące</t>
  </si>
  <si>
    <t>razem rozdz.</t>
  </si>
  <si>
    <t>Licea</t>
  </si>
  <si>
    <t>profilowane</t>
  </si>
  <si>
    <t>Szkoły</t>
  </si>
  <si>
    <t>zasadnicze</t>
  </si>
  <si>
    <t>artystyczne</t>
  </si>
  <si>
    <t xml:space="preserve">szkoły </t>
  </si>
  <si>
    <t>zawodowe</t>
  </si>
  <si>
    <t>Pozostała</t>
  </si>
  <si>
    <t>działal.</t>
  </si>
  <si>
    <t>Razem rozdz.</t>
  </si>
  <si>
    <t>Specjalne</t>
  </si>
  <si>
    <t>ośrodki</t>
  </si>
  <si>
    <t>szkolno-</t>
  </si>
  <si>
    <t>wychowaw.</t>
  </si>
  <si>
    <t>dla uczniów</t>
  </si>
  <si>
    <t>Poradnie</t>
  </si>
  <si>
    <t>psycholog-</t>
  </si>
  <si>
    <t>pedagog.</t>
  </si>
  <si>
    <t>oraz inne</t>
  </si>
  <si>
    <t>poradnie</t>
  </si>
  <si>
    <t>specjalisty.</t>
  </si>
  <si>
    <t>internaty</t>
  </si>
  <si>
    <t>i bursy</t>
  </si>
  <si>
    <t>szkolne</t>
  </si>
  <si>
    <t>zespoły</t>
  </si>
  <si>
    <t>ek.-adm.</t>
  </si>
  <si>
    <t>szkół</t>
  </si>
  <si>
    <t>Pomoc mat.</t>
  </si>
  <si>
    <t>Szkolne</t>
  </si>
  <si>
    <t>schroniska</t>
  </si>
  <si>
    <t>młodzież.</t>
  </si>
  <si>
    <t>działalność</t>
  </si>
  <si>
    <t>OGÓŁEM</t>
  </si>
  <si>
    <t>Z.S.Ogóln.</t>
  </si>
  <si>
    <t xml:space="preserve">LO </t>
  </si>
  <si>
    <t>Szkoły zawodowe</t>
  </si>
  <si>
    <t>Specjalne ośrodki szkolno-wychowawcze</t>
  </si>
  <si>
    <t>Zakup pomocy naukowych, dydaktycznych i książek</t>
  </si>
  <si>
    <t>Zakup energii</t>
  </si>
  <si>
    <t>§ 3</t>
  </si>
  <si>
    <t>§ 4</t>
  </si>
  <si>
    <t>Środki na dofinansowanie własnych zadań bieżących gmin</t>
  </si>
  <si>
    <t>(związków gmin), powiatów (związków powiatów),</t>
  </si>
  <si>
    <t>samorządów województw, pozyskane z innych źródeł</t>
  </si>
  <si>
    <t>4110</t>
  </si>
  <si>
    <t>Składki na ubezpieczenia społeczne</t>
  </si>
  <si>
    <t>710</t>
  </si>
  <si>
    <t>Działalność usługowa</t>
  </si>
  <si>
    <t>ustawy o finansach publicznych z dnia 26 listopada 1998 r. (tekst jednolity: Dz.U. z 2003 roku</t>
  </si>
  <si>
    <t>OSW</t>
  </si>
  <si>
    <t>OHP</t>
  </si>
  <si>
    <t>Wiechlice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</si>
  <si>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</si>
  <si>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</si>
  <si>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</si>
  <si>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</si>
  <si>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</si>
  <si>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</si>
  <si>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</si>
  <si>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</si>
  <si>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</si>
  <si>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</si>
  <si>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</si>
  <si>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</si>
  <si>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</si>
  <si>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</si>
  <si>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</si>
  <si>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</si>
  <si>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</si>
  <si>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O.Szk.W.</t>
  </si>
  <si>
    <t>Zielona Góra</t>
  </si>
  <si>
    <t>0750</t>
  </si>
  <si>
    <t>0690</t>
  </si>
  <si>
    <t>0920</t>
  </si>
  <si>
    <t>2700</t>
  </si>
  <si>
    <t>Pomoc społeczna</t>
  </si>
  <si>
    <t>Pozostała działalność</t>
  </si>
  <si>
    <t>2701</t>
  </si>
  <si>
    <t>758</t>
  </si>
  <si>
    <t>75801</t>
  </si>
  <si>
    <t>2920</t>
  </si>
  <si>
    <t>Różne rozliczenia</t>
  </si>
  <si>
    <t>Część oświatowa subwencji ogólnej dla jednostek</t>
  </si>
  <si>
    <t>samorządu terytorialnego</t>
  </si>
  <si>
    <t>Subwencje ogólne z budżetu państwa</t>
  </si>
  <si>
    <t>75818</t>
  </si>
  <si>
    <t>4810</t>
  </si>
  <si>
    <t>Rezerwy (oświatowa)</t>
  </si>
  <si>
    <t>Rezerwy ogólne i celowe</t>
  </si>
  <si>
    <t>0970</t>
  </si>
  <si>
    <t>Wpływy z różnych dochodów</t>
  </si>
  <si>
    <t>Powiatowe urzędy pracy</t>
  </si>
  <si>
    <t>Pozostałe zadania w zakresie polityki społecznej</t>
  </si>
  <si>
    <t>Wydatki na zakupy inwestycyjne jednostek budżetowych</t>
  </si>
  <si>
    <t>§ 6</t>
  </si>
  <si>
    <t xml:space="preserve">Nadwyżka budżetowa wynosi 738.963,00 zł i od ostatniej uchwały nie uległa zmianie. </t>
  </si>
  <si>
    <t>do uchwały RP z dnia 25.03.2005r</t>
  </si>
  <si>
    <t>71095</t>
  </si>
  <si>
    <t>4171</t>
  </si>
  <si>
    <t>0420</t>
  </si>
  <si>
    <t>Wpływy z opłaty komunikacyjnej</t>
  </si>
  <si>
    <t>Dochody od osób prawnych, od osób fizycznych i od innych</t>
  </si>
  <si>
    <t>jednostek nieposiadających osobowości prawnej oraz</t>
  </si>
  <si>
    <t>wydatki związane z ich poborem</t>
  </si>
  <si>
    <t>Wpływy z innych opłat stanowiących dochody jednostek</t>
  </si>
  <si>
    <t>samorządu terytorialnego na podstawie ustaw</t>
  </si>
  <si>
    <t>Udział powiatów w podatkach stanowiących dochód</t>
  </si>
  <si>
    <t>budżetu państwa</t>
  </si>
  <si>
    <t>0010</t>
  </si>
  <si>
    <t>Podatek dochodowy od osób fizycznych</t>
  </si>
  <si>
    <t>75832</t>
  </si>
  <si>
    <t>Część równoważąca subwencji ogólnej dla powiatów</t>
  </si>
  <si>
    <t>Ośrodki adopcyjno-opiekuńcze</t>
  </si>
  <si>
    <t>Dotacje celowe przekazane gminie na zadania bieżące</t>
  </si>
  <si>
    <t>realizowane na podstawie porozumień (umów) między</t>
  </si>
  <si>
    <t>jednostkami samorządu terytorialnego</t>
  </si>
  <si>
    <t>Rodziny zastępcze</t>
  </si>
  <si>
    <t>3110</t>
  </si>
  <si>
    <t>Świadczenie społeczne</t>
  </si>
  <si>
    <t>Zespoły do spraw orzekania o niepełnosprawności</t>
  </si>
  <si>
    <t>2320</t>
  </si>
  <si>
    <t xml:space="preserve">Dotacje celowe otrzymane z powiatu na zadania bieżące </t>
  </si>
  <si>
    <t>4120</t>
  </si>
  <si>
    <t>Składki na Fundusz Pracy</t>
  </si>
  <si>
    <t>4170</t>
  </si>
  <si>
    <t>Wynagrodzenia bezosobowe</t>
  </si>
  <si>
    <t>Zakup usług zdrowotnych</t>
  </si>
  <si>
    <t>Dokształcanie i doskonalenie nauczycieli</t>
  </si>
  <si>
    <t>3240</t>
  </si>
  <si>
    <t>Stypendia dla uczniów</t>
  </si>
  <si>
    <t>0870</t>
  </si>
  <si>
    <t>Wpływy ze sprzedaży składników majątkowych</t>
  </si>
  <si>
    <t xml:space="preserve"> z dnia 11 marca 2005 roku</t>
  </si>
  <si>
    <t>§ 7</t>
  </si>
  <si>
    <t>Załącznik nr 1</t>
  </si>
  <si>
    <t>do uchwały Rady Powiatu Żagańskiego</t>
  </si>
  <si>
    <t xml:space="preserve">Nazwa </t>
  </si>
  <si>
    <t>Klasyf.budżet.</t>
  </si>
  <si>
    <t xml:space="preserve">Przychody </t>
  </si>
  <si>
    <t>Wydatki</t>
  </si>
  <si>
    <t>jednostki</t>
  </si>
  <si>
    <t>w tym</t>
  </si>
  <si>
    <t xml:space="preserve">Stan na </t>
  </si>
  <si>
    <t>organizacyjnej</t>
  </si>
  <si>
    <t>Razem</t>
  </si>
  <si>
    <t>Stan na</t>
  </si>
  <si>
    <t>ustawy o finansach publicznych</t>
  </si>
  <si>
    <t>koniec</t>
  </si>
  <si>
    <t>Dział</t>
  </si>
  <si>
    <t>Rozdz.</t>
  </si>
  <si>
    <t>początku</t>
  </si>
  <si>
    <t>pozostałe</t>
  </si>
  <si>
    <t>roku</t>
  </si>
  <si>
    <t>pkt 1</t>
  </si>
  <si>
    <t>pkt 3</t>
  </si>
  <si>
    <t>Starostwo Powiatowe</t>
  </si>
  <si>
    <t>Komenda Straży Pożarnej</t>
  </si>
  <si>
    <t>754</t>
  </si>
  <si>
    <t>75411</t>
  </si>
  <si>
    <t>ZSO Żagań</t>
  </si>
  <si>
    <t>ZSP Szprotawa</t>
  </si>
  <si>
    <t>ZSZ Szprotawa</t>
  </si>
  <si>
    <t>ZSP Iłowa</t>
  </si>
  <si>
    <t>80130</t>
  </si>
  <si>
    <t>ZST-H Żagań</t>
  </si>
  <si>
    <t>ZSR CKU Szprotawa</t>
  </si>
  <si>
    <t>ZSM Żagań</t>
  </si>
  <si>
    <t>OSW Szprotawa</t>
  </si>
  <si>
    <t>OSW Żagań</t>
  </si>
  <si>
    <t>854</t>
  </si>
  <si>
    <t>85410</t>
  </si>
  <si>
    <t>Plan dochodów własnych jednostek budżetowych i wydatków nimi finansowanych na rok 2005</t>
  </si>
  <si>
    <t>w tym : na podstawie art. 18 a</t>
  </si>
  <si>
    <t>wynagrodzenia</t>
  </si>
  <si>
    <t>bezosobowe</t>
  </si>
  <si>
    <t>i pochodne</t>
  </si>
  <si>
    <t xml:space="preserve">W uchwale nr XXIII/1/2004 Rady Powiatu Żagańskiego z dnia 29 grudnia 2004 roku ( uchwała budżetowa na </t>
  </si>
  <si>
    <t>rok 2005) załącznik nr 5 otrzymuje nowe brzmienie jak załącznik nr 1 do niniejszej uchwały.</t>
  </si>
  <si>
    <t>(tekst jednolity Dz.U. Nr 142 poz. 1592 z 2001 r. ze zmianami) oraz art. 109 ust 1, art. 124 ust 1 pkt 1,2,5</t>
  </si>
  <si>
    <t>Licea ogólnokształcące</t>
  </si>
  <si>
    <t>4230</t>
  </si>
  <si>
    <t>4240</t>
  </si>
  <si>
    <t>4350</t>
  </si>
  <si>
    <t>Zakup leków i materiałów medycznych</t>
  </si>
  <si>
    <t>Opłaty za usługi internetowe</t>
  </si>
  <si>
    <t>3020</t>
  </si>
  <si>
    <t>4040</t>
  </si>
  <si>
    <t>4260</t>
  </si>
  <si>
    <t>4270</t>
  </si>
  <si>
    <t>4300</t>
  </si>
  <si>
    <t>4410</t>
  </si>
  <si>
    <t>4440</t>
  </si>
  <si>
    <t xml:space="preserve">Podróże służbowe krajowe </t>
  </si>
  <si>
    <t>Odpisy na ZFŚS</t>
  </si>
  <si>
    <t>Zakup usług remontowych</t>
  </si>
  <si>
    <t>Dodatkowe wynagrodzenie roczne</t>
  </si>
  <si>
    <t>Zakup środków żywności</t>
  </si>
  <si>
    <t>Wydatki osobowe niezaliczone do wynagrodzeń</t>
  </si>
  <si>
    <t>Poradnie psychologiczno-pedagogiczne, w tym poradnie</t>
  </si>
  <si>
    <t>specjalistyczne</t>
  </si>
  <si>
    <t>Internaty i bursy szkolne</t>
  </si>
  <si>
    <t>4210</t>
  </si>
  <si>
    <t>Szkoły podstawowe specjalne</t>
  </si>
  <si>
    <t>Gimnazja specjalne</t>
  </si>
  <si>
    <t>Licea profilowane</t>
  </si>
  <si>
    <t>4140</t>
  </si>
  <si>
    <t>4430</t>
  </si>
  <si>
    <t>Wpłaty na PFRON</t>
  </si>
  <si>
    <t>Różne opłaty i składki</t>
  </si>
  <si>
    <t>Szkoły zawodowe specjalne</t>
  </si>
  <si>
    <t>Bezpieczeństwo publiczne i ochrona przeciwpożarowa</t>
  </si>
  <si>
    <t>Komendy powiatowe Państwowej Straży Pożarnej</t>
  </si>
  <si>
    <t>600</t>
  </si>
  <si>
    <t>60014</t>
  </si>
  <si>
    <t>Transport i łączność</t>
  </si>
  <si>
    <t>Drogi publiczne powiatowe</t>
  </si>
  <si>
    <t>71015</t>
  </si>
  <si>
    <t>Nadzór budowlany</t>
  </si>
  <si>
    <t>Uchwała nr  XXV/1/2005</t>
  </si>
  <si>
    <t>nr XXV/1/2005 z dnia 11 marca 2005 r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</si>
</sst>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"/>
    <numFmt numFmtId="166" formatCode="0.0000"/>
    <numFmt numFmtId="167" formatCode="#,##0.00\ &quot;zł&quot;"/>
    <numFmt numFmtId="168" formatCode="#,##0.00\ _z_ł"/>
    <numFmt numFmtId="169" formatCode="#,##0.00_ ;\-#,##0.00\ 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26">
    <font>
      <sz val="10"/>
      <name val="Arial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1"/>
    </font>
    <font>
      <b/>
      <u val="single"/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8"/>
      <color indexed="18"/>
      <name val="Arial CE"/>
      <family val="2"/>
    </font>
    <font>
      <sz val="8"/>
      <color indexed="18"/>
      <name val="Arial CE"/>
      <family val="2"/>
    </font>
    <font>
      <b/>
      <sz val="8"/>
      <color indexed="16"/>
      <name val="Arial CE"/>
      <family val="2"/>
    </font>
    <font>
      <sz val="8"/>
      <color indexed="16"/>
      <name val="Arial CE"/>
      <family val="2"/>
    </font>
    <font>
      <sz val="8"/>
      <name val="Times New Roman CE"/>
      <family val="1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4" fontId="9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4" fontId="12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4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Border="1" applyAlignment="1">
      <alignment/>
    </xf>
    <xf numFmtId="4" fontId="14" fillId="0" borderId="0" xfId="0" applyNumberFormat="1" applyFont="1" applyAlignment="1">
      <alignment/>
    </xf>
    <xf numFmtId="169" fontId="14" fillId="0" borderId="0" xfId="0" applyNumberFormat="1" applyFont="1" applyAlignment="1">
      <alignment/>
    </xf>
    <xf numFmtId="4" fontId="14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4" fontId="12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69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/>
    </xf>
    <xf numFmtId="4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169" fontId="17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 horizontal="center"/>
    </xf>
    <xf numFmtId="4" fontId="17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4" fontId="18" fillId="0" borderId="1" xfId="0" applyNumberFormat="1" applyFont="1" applyFill="1" applyBorder="1" applyAlignment="1">
      <alignment/>
    </xf>
    <xf numFmtId="169" fontId="18" fillId="0" borderId="1" xfId="0" applyNumberFormat="1" applyFont="1" applyFill="1" applyBorder="1" applyAlignment="1">
      <alignment/>
    </xf>
    <xf numFmtId="0" fontId="18" fillId="0" borderId="1" xfId="0" applyFont="1" applyFill="1" applyBorder="1" applyAlignment="1">
      <alignment/>
    </xf>
    <xf numFmtId="4" fontId="18" fillId="0" borderId="1" xfId="0" applyNumberFormat="1" applyFont="1" applyBorder="1" applyAlignment="1">
      <alignment horizontal="right"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 horizontal="center"/>
    </xf>
    <xf numFmtId="4" fontId="18" fillId="0" borderId="4" xfId="0" applyNumberFormat="1" applyFont="1" applyFill="1" applyBorder="1" applyAlignment="1">
      <alignment/>
    </xf>
    <xf numFmtId="169" fontId="18" fillId="0" borderId="4" xfId="0" applyNumberFormat="1" applyFont="1" applyFill="1" applyBorder="1" applyAlignment="1">
      <alignment/>
    </xf>
    <xf numFmtId="0" fontId="18" fillId="0" borderId="4" xfId="0" applyFont="1" applyFill="1" applyBorder="1" applyAlignment="1">
      <alignment/>
    </xf>
    <xf numFmtId="4" fontId="18" fillId="0" borderId="5" xfId="0" applyNumberFormat="1" applyFont="1" applyFill="1" applyBorder="1" applyAlignment="1">
      <alignment/>
    </xf>
    <xf numFmtId="4" fontId="18" fillId="0" borderId="4" xfId="0" applyNumberFormat="1" applyFont="1" applyBorder="1" applyAlignment="1">
      <alignment horizontal="right"/>
    </xf>
    <xf numFmtId="1" fontId="19" fillId="0" borderId="6" xfId="0" applyNumberFormat="1" applyFont="1" applyBorder="1" applyAlignment="1">
      <alignment horizontal="center"/>
    </xf>
    <xf numFmtId="1" fontId="19" fillId="0" borderId="7" xfId="0" applyNumberFormat="1" applyFont="1" applyBorder="1" applyAlignment="1">
      <alignment horizontal="center"/>
    </xf>
    <xf numFmtId="1" fontId="17" fillId="0" borderId="0" xfId="0" applyNumberFormat="1" applyFont="1" applyAlignment="1">
      <alignment horizontal="center"/>
    </xf>
    <xf numFmtId="0" fontId="18" fillId="2" borderId="8" xfId="0" applyFont="1" applyFill="1" applyBorder="1" applyAlignment="1">
      <alignment/>
    </xf>
    <xf numFmtId="0" fontId="18" fillId="0" borderId="9" xfId="0" applyFont="1" applyBorder="1" applyAlignment="1">
      <alignment horizontal="center"/>
    </xf>
    <xf numFmtId="3" fontId="18" fillId="0" borderId="10" xfId="0" applyNumberFormat="1" applyFont="1" applyBorder="1" applyAlignment="1">
      <alignment/>
    </xf>
    <xf numFmtId="3" fontId="12" fillId="0" borderId="9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0" fontId="18" fillId="0" borderId="13" xfId="0" applyFont="1" applyBorder="1" applyAlignment="1">
      <alignment/>
    </xf>
    <xf numFmtId="3" fontId="18" fillId="0" borderId="9" xfId="0" applyNumberFormat="1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3" fontId="18" fillId="0" borderId="15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 horizontal="center"/>
    </xf>
    <xf numFmtId="3" fontId="18" fillId="0" borderId="19" xfId="0" applyNumberFormat="1" applyFont="1" applyBorder="1" applyAlignment="1">
      <alignment/>
    </xf>
    <xf numFmtId="3" fontId="12" fillId="0" borderId="19" xfId="0" applyNumberFormat="1" applyFont="1" applyBorder="1" applyAlignment="1">
      <alignment/>
    </xf>
    <xf numFmtId="3" fontId="12" fillId="0" borderId="20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0" fontId="20" fillId="0" borderId="6" xfId="0" applyFont="1" applyBorder="1" applyAlignment="1">
      <alignment/>
    </xf>
    <xf numFmtId="0" fontId="20" fillId="0" borderId="7" xfId="0" applyFont="1" applyBorder="1" applyAlignment="1">
      <alignment horizontal="center"/>
    </xf>
    <xf numFmtId="3" fontId="20" fillId="0" borderId="7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3" fontId="20" fillId="0" borderId="23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18" fillId="2" borderId="14" xfId="0" applyFont="1" applyFill="1" applyBorder="1" applyAlignment="1">
      <alignment/>
    </xf>
    <xf numFmtId="0" fontId="18" fillId="0" borderId="24" xfId="0" applyFont="1" applyBorder="1" applyAlignment="1">
      <alignment horizontal="center"/>
    </xf>
    <xf numFmtId="3" fontId="18" fillId="0" borderId="24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3" fontId="18" fillId="0" borderId="25" xfId="0" applyNumberFormat="1" applyFont="1" applyBorder="1" applyAlignment="1">
      <alignment/>
    </xf>
    <xf numFmtId="0" fontId="18" fillId="0" borderId="26" xfId="0" applyFont="1" applyBorder="1" applyAlignment="1">
      <alignment/>
    </xf>
    <xf numFmtId="3" fontId="18" fillId="0" borderId="12" xfId="0" applyNumberFormat="1" applyFont="1" applyBorder="1" applyAlignment="1">
      <alignment/>
    </xf>
    <xf numFmtId="0" fontId="12" fillId="0" borderId="26" xfId="0" applyFont="1" applyBorder="1" applyAlignment="1">
      <alignment/>
    </xf>
    <xf numFmtId="1" fontId="18" fillId="0" borderId="8" xfId="0" applyNumberFormat="1" applyFont="1" applyBorder="1" applyAlignment="1">
      <alignment horizontal="center"/>
    </xf>
    <xf numFmtId="1" fontId="18" fillId="0" borderId="9" xfId="0" applyNumberFormat="1" applyFont="1" applyBorder="1" applyAlignment="1">
      <alignment horizontal="center"/>
    </xf>
    <xf numFmtId="3" fontId="12" fillId="0" borderId="9" xfId="0" applyNumberFormat="1" applyFont="1" applyBorder="1" applyAlignment="1">
      <alignment horizontal="center"/>
    </xf>
    <xf numFmtId="3" fontId="12" fillId="0" borderId="9" xfId="0" applyNumberFormat="1" applyFont="1" applyBorder="1" applyAlignment="1">
      <alignment horizontal="right"/>
    </xf>
    <xf numFmtId="3" fontId="12" fillId="0" borderId="12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 horizontal="right"/>
    </xf>
    <xf numFmtId="3" fontId="12" fillId="0" borderId="27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0" fontId="18" fillId="0" borderId="28" xfId="0" applyFont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12" fillId="0" borderId="14" xfId="0" applyFont="1" applyBorder="1" applyAlignment="1">
      <alignment/>
    </xf>
    <xf numFmtId="0" fontId="12" fillId="0" borderId="26" xfId="0" applyFont="1" applyBorder="1" applyAlignment="1">
      <alignment/>
    </xf>
    <xf numFmtId="0" fontId="20" fillId="0" borderId="0" xfId="0" applyFont="1" applyAlignment="1">
      <alignment/>
    </xf>
    <xf numFmtId="3" fontId="18" fillId="0" borderId="29" xfId="0" applyNumberFormat="1" applyFont="1" applyBorder="1" applyAlignment="1">
      <alignment/>
    </xf>
    <xf numFmtId="3" fontId="18" fillId="0" borderId="30" xfId="0" applyNumberFormat="1" applyFont="1" applyBorder="1" applyAlignment="1">
      <alignment/>
    </xf>
    <xf numFmtId="3" fontId="18" fillId="0" borderId="31" xfId="0" applyNumberFormat="1" applyFont="1" applyBorder="1" applyAlignment="1">
      <alignment/>
    </xf>
    <xf numFmtId="3" fontId="12" fillId="0" borderId="31" xfId="0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3" fontId="18" fillId="0" borderId="17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18" fillId="2" borderId="2" xfId="0" applyFont="1" applyFill="1" applyBorder="1" applyAlignment="1">
      <alignment/>
    </xf>
    <xf numFmtId="0" fontId="18" fillId="0" borderId="32" xfId="0" applyFont="1" applyBorder="1" applyAlignment="1">
      <alignment horizontal="center"/>
    </xf>
    <xf numFmtId="3" fontId="12" fillId="0" borderId="32" xfId="0" applyNumberFormat="1" applyFont="1" applyBorder="1" applyAlignment="1">
      <alignment/>
    </xf>
    <xf numFmtId="3" fontId="12" fillId="0" borderId="33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9" xfId="0" applyFont="1" applyBorder="1" applyAlignment="1">
      <alignment horizontal="center"/>
    </xf>
    <xf numFmtId="3" fontId="12" fillId="0" borderId="29" xfId="0" applyNumberFormat="1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34" xfId="0" applyFont="1" applyBorder="1" applyAlignment="1">
      <alignment horizontal="center"/>
    </xf>
    <xf numFmtId="3" fontId="18" fillId="0" borderId="34" xfId="0" applyNumberFormat="1" applyFont="1" applyBorder="1" applyAlignment="1">
      <alignment/>
    </xf>
    <xf numFmtId="3" fontId="18" fillId="0" borderId="34" xfId="0" applyNumberFormat="1" applyFont="1" applyBorder="1" applyAlignment="1">
      <alignment horizontal="right"/>
    </xf>
    <xf numFmtId="0" fontId="22" fillId="0" borderId="35" xfId="0" applyFont="1" applyBorder="1" applyAlignment="1">
      <alignment/>
    </xf>
    <xf numFmtId="0" fontId="22" fillId="0" borderId="36" xfId="0" applyFont="1" applyBorder="1" applyAlignment="1">
      <alignment horizontal="center"/>
    </xf>
    <xf numFmtId="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18" fillId="0" borderId="5" xfId="0" applyFont="1" applyBorder="1" applyAlignment="1">
      <alignment/>
    </xf>
    <xf numFmtId="0" fontId="18" fillId="0" borderId="37" xfId="0" applyFont="1" applyBorder="1" applyAlignment="1">
      <alignment horizontal="center"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0" fontId="18" fillId="0" borderId="38" xfId="0" applyFont="1" applyBorder="1" applyAlignment="1">
      <alignment/>
    </xf>
    <xf numFmtId="0" fontId="18" fillId="0" borderId="38" xfId="0" applyFont="1" applyBorder="1" applyAlignment="1">
      <alignment horizontal="center"/>
    </xf>
    <xf numFmtId="3" fontId="18" fillId="0" borderId="38" xfId="0" applyNumberFormat="1" applyFont="1" applyBorder="1" applyAlignment="1">
      <alignment/>
    </xf>
    <xf numFmtId="3" fontId="18" fillId="0" borderId="38" xfId="0" applyNumberFormat="1" applyFont="1" applyBorder="1" applyAlignment="1">
      <alignment horizontal="right"/>
    </xf>
    <xf numFmtId="3" fontId="18" fillId="0" borderId="20" xfId="0" applyNumberFormat="1" applyFont="1" applyBorder="1" applyAlignment="1">
      <alignment/>
    </xf>
    <xf numFmtId="0" fontId="20" fillId="0" borderId="39" xfId="0" applyFont="1" applyBorder="1" applyAlignment="1">
      <alignment/>
    </xf>
    <xf numFmtId="3" fontId="12" fillId="0" borderId="30" xfId="0" applyNumberFormat="1" applyFont="1" applyBorder="1" applyAlignment="1">
      <alignment/>
    </xf>
    <xf numFmtId="0" fontId="18" fillId="2" borderId="40" xfId="0" applyFont="1" applyFill="1" applyBorder="1" applyAlignment="1">
      <alignment/>
    </xf>
    <xf numFmtId="3" fontId="12" fillId="0" borderId="41" xfId="0" applyNumberFormat="1" applyFont="1" applyBorder="1" applyAlignment="1">
      <alignment/>
    </xf>
    <xf numFmtId="0" fontId="18" fillId="0" borderId="42" xfId="0" applyFont="1" applyBorder="1" applyAlignment="1">
      <alignment/>
    </xf>
    <xf numFmtId="0" fontId="18" fillId="0" borderId="40" xfId="0" applyFont="1" applyBorder="1" applyAlignment="1">
      <alignment/>
    </xf>
    <xf numFmtId="3" fontId="18" fillId="0" borderId="43" xfId="0" applyNumberFormat="1" applyFont="1" applyBorder="1" applyAlignment="1">
      <alignment/>
    </xf>
    <xf numFmtId="0" fontId="20" fillId="0" borderId="6" xfId="0" applyFont="1" applyBorder="1" applyAlignment="1">
      <alignment horizontal="center"/>
    </xf>
    <xf numFmtId="3" fontId="18" fillId="0" borderId="44" xfId="0" applyNumberFormat="1" applyFont="1" applyBorder="1" applyAlignment="1">
      <alignment/>
    </xf>
    <xf numFmtId="3" fontId="18" fillId="0" borderId="32" xfId="0" applyNumberFormat="1" applyFont="1" applyBorder="1" applyAlignment="1">
      <alignment/>
    </xf>
    <xf numFmtId="3" fontId="12" fillId="0" borderId="45" xfId="0" applyNumberFormat="1" applyFont="1" applyBorder="1" applyAlignment="1">
      <alignment/>
    </xf>
    <xf numFmtId="3" fontId="18" fillId="0" borderId="46" xfId="0" applyNumberFormat="1" applyFont="1" applyBorder="1" applyAlignment="1">
      <alignment/>
    </xf>
    <xf numFmtId="0" fontId="20" fillId="0" borderId="47" xfId="0" applyFont="1" applyBorder="1" applyAlignment="1">
      <alignment horizontal="center"/>
    </xf>
    <xf numFmtId="3" fontId="20" fillId="0" borderId="47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2" borderId="30" xfId="0" applyFont="1" applyFill="1" applyBorder="1" applyAlignment="1">
      <alignment horizontal="center"/>
    </xf>
    <xf numFmtId="3" fontId="18" fillId="2" borderId="8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4" fontId="24" fillId="0" borderId="48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4" fontId="24" fillId="0" borderId="4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4" fontId="18" fillId="0" borderId="4" xfId="0" applyNumberFormat="1" applyFont="1" applyFill="1" applyBorder="1" applyAlignment="1">
      <alignment horizontal="center"/>
    </xf>
    <xf numFmtId="1" fontId="19" fillId="0" borderId="7" xfId="0" applyNumberFormat="1" applyFont="1" applyBorder="1" applyAlignment="1" quotePrefix="1">
      <alignment horizontal="center"/>
    </xf>
    <xf numFmtId="1" fontId="19" fillId="0" borderId="3" xfId="0" applyNumberFormat="1" applyFont="1" applyBorder="1" applyAlignment="1" quotePrefix="1">
      <alignment horizontal="center"/>
    </xf>
    <xf numFmtId="3" fontId="19" fillId="0" borderId="23" xfId="0" applyNumberFormat="1" applyFont="1" applyBorder="1" applyAlignment="1" quotePrefix="1">
      <alignment horizontal="right"/>
    </xf>
    <xf numFmtId="3" fontId="20" fillId="0" borderId="1" xfId="0" applyNumberFormat="1" applyFont="1" applyBorder="1" applyAlignment="1">
      <alignment horizontal="right"/>
    </xf>
    <xf numFmtId="3" fontId="20" fillId="0" borderId="49" xfId="0" applyNumberFormat="1" applyFont="1" applyBorder="1" applyAlignment="1">
      <alignment horizontal="right"/>
    </xf>
    <xf numFmtId="3" fontId="20" fillId="0" borderId="4" xfId="0" applyNumberFormat="1" applyFont="1" applyBorder="1" applyAlignment="1">
      <alignment horizontal="right"/>
    </xf>
    <xf numFmtId="3" fontId="20" fillId="0" borderId="50" xfId="0" applyNumberFormat="1" applyFont="1" applyBorder="1" applyAlignment="1">
      <alignment horizontal="right"/>
    </xf>
    <xf numFmtId="3" fontId="20" fillId="0" borderId="51" xfId="0" applyNumberFormat="1" applyFont="1" applyBorder="1" applyAlignment="1">
      <alignment horizontal="right"/>
    </xf>
    <xf numFmtId="3" fontId="20" fillId="0" borderId="52" xfId="0" applyNumberFormat="1" applyFont="1" applyBorder="1" applyAlignment="1">
      <alignment horizontal="right"/>
    </xf>
    <xf numFmtId="3" fontId="12" fillId="0" borderId="25" xfId="0" applyNumberFormat="1" applyFont="1" applyBorder="1" applyAlignment="1">
      <alignment/>
    </xf>
    <xf numFmtId="4" fontId="12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4" fontId="24" fillId="0" borderId="53" xfId="0" applyNumberFormat="1" applyFont="1" applyBorder="1" applyAlignment="1">
      <alignment horizontal="left"/>
    </xf>
    <xf numFmtId="169" fontId="18" fillId="0" borderId="1" xfId="0" applyNumberFormat="1" applyFont="1" applyFill="1" applyBorder="1" applyAlignment="1">
      <alignment horizontal="left"/>
    </xf>
    <xf numFmtId="4" fontId="24" fillId="0" borderId="48" xfId="0" applyNumberFormat="1" applyFont="1" applyBorder="1" applyAlignment="1">
      <alignment horizontal="left"/>
    </xf>
    <xf numFmtId="4" fontId="12" fillId="0" borderId="50" xfId="0" applyNumberFormat="1" applyFont="1" applyBorder="1" applyAlignment="1">
      <alignment horizontal="left"/>
    </xf>
    <xf numFmtId="0" fontId="12" fillId="0" borderId="50" xfId="0" applyFont="1" applyBorder="1" applyAlignment="1">
      <alignment horizontal="left"/>
    </xf>
    <xf numFmtId="4" fontId="24" fillId="0" borderId="5" xfId="0" applyNumberFormat="1" applyFont="1" applyBorder="1" applyAlignment="1">
      <alignment horizontal="left"/>
    </xf>
    <xf numFmtId="169" fontId="18" fillId="0" borderId="50" xfId="0" applyNumberFormat="1" applyFont="1" applyFill="1" applyBorder="1" applyAlignment="1">
      <alignment horizontal="left"/>
    </xf>
    <xf numFmtId="4" fontId="24" fillId="0" borderId="4" xfId="0" applyNumberFormat="1" applyFont="1" applyBorder="1" applyAlignment="1">
      <alignment horizontal="left"/>
    </xf>
    <xf numFmtId="0" fontId="18" fillId="0" borderId="54" xfId="0" applyFont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4" fillId="0" borderId="0" xfId="0" applyFont="1" applyFill="1" applyAlignment="1">
      <alignment/>
    </xf>
    <xf numFmtId="0" fontId="0" fillId="0" borderId="35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56" xfId="0" applyFill="1" applyBorder="1" applyAlignment="1">
      <alignment/>
    </xf>
    <xf numFmtId="4" fontId="0" fillId="0" borderId="34" xfId="0" applyNumberForma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44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16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46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4" fontId="0" fillId="0" borderId="38" xfId="0" applyNumberFormat="1" applyFill="1" applyBorder="1" applyAlignment="1">
      <alignment horizontal="center"/>
    </xf>
    <xf numFmtId="0" fontId="0" fillId="0" borderId="46" xfId="0" applyFill="1" applyBorder="1" applyAlignment="1">
      <alignment/>
    </xf>
    <xf numFmtId="0" fontId="0" fillId="0" borderId="58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Fill="1" applyBorder="1" applyAlignment="1">
      <alignment/>
    </xf>
    <xf numFmtId="4" fontId="0" fillId="0" borderId="29" xfId="0" applyNumberForma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41" xfId="0" applyFill="1" applyBorder="1" applyAlignment="1">
      <alignment/>
    </xf>
    <xf numFmtId="49" fontId="0" fillId="0" borderId="29" xfId="0" applyNumberFormat="1" applyFill="1" applyBorder="1" applyAlignment="1">
      <alignment horizontal="center"/>
    </xf>
    <xf numFmtId="4" fontId="0" fillId="0" borderId="29" xfId="0" applyNumberForma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4" fontId="0" fillId="0" borderId="43" xfId="0" applyNumberForma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4" fontId="0" fillId="0" borderId="57" xfId="0" applyNumberFormat="1" applyFill="1" applyBorder="1" applyAlignment="1">
      <alignment horizontal="right"/>
    </xf>
    <xf numFmtId="0" fontId="14" fillId="0" borderId="6" xfId="0" applyFont="1" applyFill="1" applyBorder="1" applyAlignment="1">
      <alignment/>
    </xf>
    <xf numFmtId="0" fontId="14" fillId="0" borderId="7" xfId="0" applyFont="1" applyFill="1" applyBorder="1" applyAlignment="1">
      <alignment horizontal="center"/>
    </xf>
    <xf numFmtId="4" fontId="14" fillId="0" borderId="7" xfId="0" applyNumberFormat="1" applyFont="1" applyFill="1" applyBorder="1" applyAlignment="1">
      <alignment horizontal="right"/>
    </xf>
    <xf numFmtId="4" fontId="14" fillId="0" borderId="7" xfId="0" applyNumberFormat="1" applyFont="1" applyFill="1" applyBorder="1" applyAlignment="1">
      <alignment horizontal="right"/>
    </xf>
    <xf numFmtId="4" fontId="14" fillId="0" borderId="55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/>
    </xf>
    <xf numFmtId="0" fontId="12" fillId="0" borderId="0" xfId="0" applyFont="1" applyFill="1" applyBorder="1" applyAlignment="1">
      <alignment/>
    </xf>
    <xf numFmtId="0" fontId="25" fillId="0" borderId="0" xfId="0" applyFont="1" applyFill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34" xfId="0" applyFill="1" applyBorder="1" applyAlignment="1">
      <alignment horizontal="left"/>
    </xf>
    <xf numFmtId="0" fontId="0" fillId="0" borderId="59" xfId="0" applyFill="1" applyBorder="1" applyAlignment="1">
      <alignment horizontal="center"/>
    </xf>
    <xf numFmtId="0" fontId="0" fillId="0" borderId="55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181</xdr:row>
      <xdr:rowOff>85725</xdr:rowOff>
    </xdr:from>
    <xdr:to>
      <xdr:col>19</xdr:col>
      <xdr:colOff>0</xdr:colOff>
      <xdr:row>181</xdr:row>
      <xdr:rowOff>85725</xdr:rowOff>
    </xdr:to>
    <xdr:sp>
      <xdr:nvSpPr>
        <xdr:cNvPr id="1" name="Line 1"/>
        <xdr:cNvSpPr>
          <a:spLocks/>
        </xdr:cNvSpPr>
      </xdr:nvSpPr>
      <xdr:spPr>
        <a:xfrm flipH="1" flipV="1">
          <a:off x="10953750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133</xdr:row>
      <xdr:rowOff>85725</xdr:rowOff>
    </xdr:from>
    <xdr:to>
      <xdr:col>19</xdr:col>
      <xdr:colOff>0</xdr:colOff>
      <xdr:row>170</xdr:row>
      <xdr:rowOff>66675</xdr:rowOff>
    </xdr:to>
    <xdr:sp>
      <xdr:nvSpPr>
        <xdr:cNvPr id="2" name="Line 2"/>
        <xdr:cNvSpPr>
          <a:spLocks/>
        </xdr:cNvSpPr>
      </xdr:nvSpPr>
      <xdr:spPr>
        <a:xfrm>
          <a:off x="10953750" y="21278850"/>
          <a:ext cx="0" cy="536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57150</xdr:colOff>
      <xdr:row>182</xdr:row>
      <xdr:rowOff>76200</xdr:rowOff>
    </xdr:from>
    <xdr:to>
      <xdr:col>17</xdr:col>
      <xdr:colOff>609600</xdr:colOff>
      <xdr:row>182</xdr:row>
      <xdr:rowOff>76200</xdr:rowOff>
    </xdr:to>
    <xdr:sp>
      <xdr:nvSpPr>
        <xdr:cNvPr id="3" name="Line 3"/>
        <xdr:cNvSpPr>
          <a:spLocks/>
        </xdr:cNvSpPr>
      </xdr:nvSpPr>
      <xdr:spPr>
        <a:xfrm>
          <a:off x="9686925" y="284511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123825</xdr:rowOff>
    </xdr:from>
    <xdr:to>
      <xdr:col>19</xdr:col>
      <xdr:colOff>0</xdr:colOff>
      <xdr:row>31</xdr:row>
      <xdr:rowOff>76200</xdr:rowOff>
    </xdr:to>
    <xdr:sp>
      <xdr:nvSpPr>
        <xdr:cNvPr id="4" name="Line 4"/>
        <xdr:cNvSpPr>
          <a:spLocks/>
        </xdr:cNvSpPr>
      </xdr:nvSpPr>
      <xdr:spPr>
        <a:xfrm>
          <a:off x="10953750" y="3305175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9"/>
  <sheetViews>
    <sheetView tabSelected="1" workbookViewId="0" topLeftCell="A259">
      <selection activeCell="A283" sqref="A283:IV283"/>
    </sheetView>
  </sheetViews>
  <sheetFormatPr defaultColWidth="9.00390625" defaultRowHeight="12.75"/>
  <cols>
    <col min="1" max="1" width="9.125" style="3" customWidth="1"/>
    <col min="2" max="2" width="7.00390625" style="1" customWidth="1"/>
    <col min="3" max="3" width="46.375" style="3" customWidth="1"/>
    <col min="4" max="4" width="8.75390625" style="3" customWidth="1"/>
    <col min="5" max="5" width="13.875" style="5" customWidth="1"/>
    <col min="6" max="6" width="15.875" style="3" customWidth="1"/>
    <col min="7" max="16384" width="9.125" style="3" customWidth="1"/>
  </cols>
  <sheetData>
    <row r="1" ht="12.75">
      <c r="C1" s="2"/>
    </row>
    <row r="3" spans="3:5" ht="15.75" customHeight="1">
      <c r="C3" s="13" t="s">
        <v>290</v>
      </c>
      <c r="E3" s="3"/>
    </row>
    <row r="4" spans="2:5" ht="18.75" customHeight="1">
      <c r="B4" s="14"/>
      <c r="C4" s="13" t="s">
        <v>27</v>
      </c>
      <c r="E4" s="3"/>
    </row>
    <row r="5" ht="15.75" customHeight="1">
      <c r="C5" s="13" t="s">
        <v>204</v>
      </c>
    </row>
    <row r="6" ht="10.5" customHeight="1">
      <c r="A6" s="15"/>
    </row>
    <row r="7" spans="1:5" s="18" customFormat="1" ht="15.75">
      <c r="A7" s="16" t="s">
        <v>0</v>
      </c>
      <c r="B7" s="17"/>
      <c r="E7" s="19"/>
    </row>
    <row r="8" spans="2:5" s="18" customFormat="1" ht="9" customHeight="1">
      <c r="B8" s="17"/>
      <c r="E8" s="19"/>
    </row>
    <row r="9" ht="12.75">
      <c r="B9" s="1" t="s">
        <v>22</v>
      </c>
    </row>
    <row r="10" ht="12.75">
      <c r="A10" s="3" t="s">
        <v>250</v>
      </c>
    </row>
    <row r="11" ht="12.75">
      <c r="A11" s="3" t="s">
        <v>120</v>
      </c>
    </row>
    <row r="12" ht="12.75">
      <c r="A12" s="3" t="s">
        <v>38</v>
      </c>
    </row>
    <row r="13" ht="10.5" customHeight="1"/>
    <row r="14" ht="15" customHeight="1">
      <c r="C14" s="20" t="s">
        <v>1</v>
      </c>
    </row>
    <row r="15" ht="12.75" customHeight="1">
      <c r="C15" s="20"/>
    </row>
    <row r="16" spans="1:5" s="21" customFormat="1" ht="18.75" customHeight="1">
      <c r="A16" s="21" t="s">
        <v>23</v>
      </c>
      <c r="B16" s="22"/>
      <c r="C16" s="23"/>
      <c r="E16" s="24"/>
    </row>
    <row r="17" ht="12.75" customHeight="1">
      <c r="C17" s="20"/>
    </row>
    <row r="18" spans="1:5" ht="12.75" customHeight="1">
      <c r="A18" s="6" t="s">
        <v>2</v>
      </c>
      <c r="B18" s="7" t="s">
        <v>284</v>
      </c>
      <c r="C18" s="6" t="s">
        <v>286</v>
      </c>
      <c r="D18" s="6" t="s">
        <v>3</v>
      </c>
      <c r="E18" s="8">
        <f>E19</f>
        <v>5343</v>
      </c>
    </row>
    <row r="19" spans="1:5" ht="12.75" customHeight="1">
      <c r="A19" s="9" t="s">
        <v>4</v>
      </c>
      <c r="B19" s="10" t="s">
        <v>285</v>
      </c>
      <c r="C19" s="9" t="s">
        <v>287</v>
      </c>
      <c r="D19" s="9" t="s">
        <v>3</v>
      </c>
      <c r="E19" s="11">
        <f>SUM(E20:E21)</f>
        <v>5343</v>
      </c>
    </row>
    <row r="20" spans="1:5" ht="12.75" customHeight="1">
      <c r="A20" s="1" t="s">
        <v>5</v>
      </c>
      <c r="B20" s="4" t="s">
        <v>161</v>
      </c>
      <c r="C20" s="3" t="s">
        <v>162</v>
      </c>
      <c r="D20" s="3" t="s">
        <v>3</v>
      </c>
      <c r="E20" s="5">
        <v>150</v>
      </c>
    </row>
    <row r="21" spans="1:5" ht="12.75" customHeight="1">
      <c r="A21" s="1" t="s">
        <v>5</v>
      </c>
      <c r="B21" s="4" t="s">
        <v>146</v>
      </c>
      <c r="C21" s="3" t="s">
        <v>113</v>
      </c>
      <c r="D21" s="3" t="s">
        <v>3</v>
      </c>
      <c r="E21" s="5">
        <v>5193</v>
      </c>
    </row>
    <row r="22" spans="1:3" ht="12.75" customHeight="1">
      <c r="A22" s="1"/>
      <c r="B22" s="4"/>
      <c r="C22" s="3" t="s">
        <v>114</v>
      </c>
    </row>
    <row r="23" spans="1:3" ht="12.75" customHeight="1">
      <c r="A23" s="1"/>
      <c r="B23" s="4"/>
      <c r="C23" s="3" t="s">
        <v>115</v>
      </c>
    </row>
    <row r="24" ht="12.75" customHeight="1">
      <c r="C24" s="20"/>
    </row>
    <row r="25" spans="1:5" ht="12.75" customHeight="1">
      <c r="A25" s="6" t="s">
        <v>2</v>
      </c>
      <c r="B25" s="7" t="s">
        <v>118</v>
      </c>
      <c r="C25" s="6" t="s">
        <v>119</v>
      </c>
      <c r="D25" s="6" t="s">
        <v>3</v>
      </c>
      <c r="E25" s="8">
        <f>E30+E26</f>
        <v>69423</v>
      </c>
    </row>
    <row r="26" spans="1:5" ht="12.75" customHeight="1">
      <c r="A26" s="9" t="s">
        <v>4</v>
      </c>
      <c r="B26" s="10" t="s">
        <v>288</v>
      </c>
      <c r="C26" s="9" t="s">
        <v>289</v>
      </c>
      <c r="D26" s="9" t="s">
        <v>3</v>
      </c>
      <c r="E26" s="11">
        <f>SUM(E27:E27)</f>
        <v>6019</v>
      </c>
    </row>
    <row r="27" spans="1:5" ht="12.75" customHeight="1">
      <c r="A27" s="1" t="s">
        <v>5</v>
      </c>
      <c r="B27" s="4" t="s">
        <v>146</v>
      </c>
      <c r="C27" s="3" t="s">
        <v>113</v>
      </c>
      <c r="D27" s="3" t="s">
        <v>3</v>
      </c>
      <c r="E27" s="5">
        <v>6019</v>
      </c>
    </row>
    <row r="28" spans="1:3" ht="12.75" customHeight="1">
      <c r="A28" s="1"/>
      <c r="B28" s="4"/>
      <c r="C28" s="3" t="s">
        <v>114</v>
      </c>
    </row>
    <row r="29" spans="1:3" ht="12.75" customHeight="1">
      <c r="A29" s="1"/>
      <c r="B29" s="4"/>
      <c r="C29" s="3" t="s">
        <v>115</v>
      </c>
    </row>
    <row r="30" spans="1:5" ht="12.75" customHeight="1">
      <c r="A30" s="9" t="s">
        <v>4</v>
      </c>
      <c r="B30" s="10" t="s">
        <v>169</v>
      </c>
      <c r="C30" s="9" t="s">
        <v>148</v>
      </c>
      <c r="D30" s="9" t="s">
        <v>3</v>
      </c>
      <c r="E30" s="11">
        <f>SUM(E31:E31)</f>
        <v>63404</v>
      </c>
    </row>
    <row r="31" spans="1:5" ht="12.75" customHeight="1">
      <c r="A31" s="1" t="s">
        <v>5</v>
      </c>
      <c r="B31" s="4" t="s">
        <v>149</v>
      </c>
      <c r="C31" s="3" t="s">
        <v>113</v>
      </c>
      <c r="D31" s="3" t="s">
        <v>3</v>
      </c>
      <c r="E31" s="5">
        <f>32514+30890</f>
        <v>63404</v>
      </c>
    </row>
    <row r="32" spans="1:3" ht="12.75" customHeight="1">
      <c r="A32" s="1"/>
      <c r="B32" s="4"/>
      <c r="C32" s="3" t="s">
        <v>114</v>
      </c>
    </row>
    <row r="33" spans="1:3" ht="12.75" customHeight="1">
      <c r="A33" s="1"/>
      <c r="B33" s="4"/>
      <c r="C33" s="3" t="s">
        <v>115</v>
      </c>
    </row>
    <row r="34" spans="1:2" ht="12.75" customHeight="1">
      <c r="A34" s="1"/>
      <c r="B34" s="4"/>
    </row>
    <row r="35" spans="1:5" ht="12.75" customHeight="1">
      <c r="A35" s="6" t="s">
        <v>2</v>
      </c>
      <c r="B35" s="7" t="s">
        <v>35</v>
      </c>
      <c r="C35" s="6" t="s">
        <v>20</v>
      </c>
      <c r="D35" s="6" t="s">
        <v>3</v>
      </c>
      <c r="E35" s="8">
        <f>E36</f>
        <v>113460</v>
      </c>
    </row>
    <row r="36" spans="1:5" ht="12.75" customHeight="1">
      <c r="A36" s="9" t="s">
        <v>4</v>
      </c>
      <c r="B36" s="10" t="s">
        <v>36</v>
      </c>
      <c r="C36" s="9" t="s">
        <v>21</v>
      </c>
      <c r="D36" s="9" t="s">
        <v>3</v>
      </c>
      <c r="E36" s="11">
        <f>E37</f>
        <v>113460</v>
      </c>
    </row>
    <row r="37" spans="1:5" ht="12.75" customHeight="1">
      <c r="A37" s="1" t="s">
        <v>5</v>
      </c>
      <c r="B37" s="4" t="s">
        <v>146</v>
      </c>
      <c r="C37" s="3" t="s">
        <v>113</v>
      </c>
      <c r="D37" s="3" t="s">
        <v>3</v>
      </c>
      <c r="E37" s="5">
        <v>113460</v>
      </c>
    </row>
    <row r="38" spans="1:3" ht="12.75" customHeight="1">
      <c r="A38" s="1"/>
      <c r="B38" s="4"/>
      <c r="C38" s="3" t="s">
        <v>114</v>
      </c>
    </row>
    <row r="39" spans="1:3" ht="12.75" customHeight="1">
      <c r="A39" s="1"/>
      <c r="B39" s="4"/>
      <c r="C39" s="3" t="s">
        <v>115</v>
      </c>
    </row>
    <row r="40" spans="1:2" ht="12.75" customHeight="1">
      <c r="A40" s="1"/>
      <c r="B40" s="4"/>
    </row>
    <row r="41" spans="1:5" ht="12.75" customHeight="1">
      <c r="A41" s="6" t="s">
        <v>2</v>
      </c>
      <c r="B41" s="7" t="s">
        <v>229</v>
      </c>
      <c r="C41" s="6" t="s">
        <v>282</v>
      </c>
      <c r="D41" s="6" t="s">
        <v>3</v>
      </c>
      <c r="E41" s="8">
        <f>E42</f>
        <v>2400</v>
      </c>
    </row>
    <row r="42" spans="1:5" ht="12.75" customHeight="1">
      <c r="A42" s="9" t="s">
        <v>4</v>
      </c>
      <c r="B42" s="10" t="s">
        <v>230</v>
      </c>
      <c r="C42" s="9" t="s">
        <v>283</v>
      </c>
      <c r="D42" s="9" t="s">
        <v>3</v>
      </c>
      <c r="E42" s="11">
        <f>SUM(E43:E44)</f>
        <v>2400</v>
      </c>
    </row>
    <row r="43" spans="1:5" ht="12.75" customHeight="1">
      <c r="A43" s="1" t="s">
        <v>5</v>
      </c>
      <c r="B43" s="4" t="s">
        <v>145</v>
      </c>
      <c r="C43" s="3" t="s">
        <v>25</v>
      </c>
      <c r="D43" s="3" t="s">
        <v>3</v>
      </c>
      <c r="E43" s="5">
        <v>1800</v>
      </c>
    </row>
    <row r="44" spans="1:5" ht="12.75" customHeight="1">
      <c r="A44" s="1" t="s">
        <v>5</v>
      </c>
      <c r="B44" s="4" t="s">
        <v>161</v>
      </c>
      <c r="C44" s="3" t="s">
        <v>162</v>
      </c>
      <c r="D44" s="3" t="s">
        <v>3</v>
      </c>
      <c r="E44" s="5">
        <v>600</v>
      </c>
    </row>
    <row r="45" spans="1:2" ht="12.75" customHeight="1">
      <c r="A45" s="1"/>
      <c r="B45" s="4"/>
    </row>
    <row r="46" spans="1:5" ht="12.75" customHeight="1">
      <c r="A46" s="6" t="s">
        <v>2</v>
      </c>
      <c r="B46" s="20">
        <v>756</v>
      </c>
      <c r="C46" s="6" t="s">
        <v>173</v>
      </c>
      <c r="D46" s="6" t="s">
        <v>3</v>
      </c>
      <c r="E46" s="8">
        <f>E49+E52</f>
        <v>1527659</v>
      </c>
    </row>
    <row r="47" spans="1:5" ht="12.75" customHeight="1">
      <c r="A47" s="6"/>
      <c r="B47" s="20"/>
      <c r="C47" s="6" t="s">
        <v>174</v>
      </c>
      <c r="D47" s="6"/>
      <c r="E47" s="8"/>
    </row>
    <row r="48" spans="1:5" ht="12.75" customHeight="1">
      <c r="A48" s="6"/>
      <c r="B48" s="20"/>
      <c r="C48" s="6" t="s">
        <v>175</v>
      </c>
      <c r="D48" s="6"/>
      <c r="E48" s="8"/>
    </row>
    <row r="49" spans="1:5" ht="12.75" customHeight="1">
      <c r="A49" s="9" t="s">
        <v>4</v>
      </c>
      <c r="B49" s="25">
        <v>75618</v>
      </c>
      <c r="C49" s="9" t="s">
        <v>176</v>
      </c>
      <c r="D49" s="9" t="s">
        <v>3</v>
      </c>
      <c r="E49" s="11">
        <f>E51</f>
        <v>1493923</v>
      </c>
    </row>
    <row r="50" spans="1:5" ht="12.75" customHeight="1">
      <c r="A50" s="9"/>
      <c r="B50" s="25"/>
      <c r="C50" s="9" t="s">
        <v>177</v>
      </c>
      <c r="D50" s="9"/>
      <c r="E50" s="11"/>
    </row>
    <row r="51" spans="1:5" ht="12.75" customHeight="1">
      <c r="A51" s="1" t="s">
        <v>5</v>
      </c>
      <c r="B51" s="4" t="s">
        <v>171</v>
      </c>
      <c r="C51" s="3" t="s">
        <v>172</v>
      </c>
      <c r="D51" s="3" t="s">
        <v>3</v>
      </c>
      <c r="E51" s="5">
        <f>961000+514383+18540</f>
        <v>1493923</v>
      </c>
    </row>
    <row r="52" spans="1:5" ht="12.75" customHeight="1">
      <c r="A52" s="9" t="s">
        <v>4</v>
      </c>
      <c r="B52" s="25">
        <v>75622</v>
      </c>
      <c r="C52" s="9" t="s">
        <v>178</v>
      </c>
      <c r="D52" s="9" t="s">
        <v>3</v>
      </c>
      <c r="E52" s="11">
        <f>E54</f>
        <v>33736</v>
      </c>
    </row>
    <row r="53" spans="1:5" ht="12.75" customHeight="1">
      <c r="A53" s="9"/>
      <c r="B53" s="25"/>
      <c r="C53" s="9" t="s">
        <v>179</v>
      </c>
      <c r="D53" s="9"/>
      <c r="E53" s="11"/>
    </row>
    <row r="54" spans="1:5" ht="12.75" customHeight="1">
      <c r="A54" s="1" t="s">
        <v>5</v>
      </c>
      <c r="B54" s="4" t="s">
        <v>180</v>
      </c>
      <c r="C54" s="3" t="s">
        <v>181</v>
      </c>
      <c r="D54" s="3" t="s">
        <v>3</v>
      </c>
      <c r="E54" s="5">
        <v>33736</v>
      </c>
    </row>
    <row r="55" spans="1:2" ht="12.75" customHeight="1">
      <c r="A55" s="1"/>
      <c r="B55" s="4"/>
    </row>
    <row r="56" spans="1:5" ht="12.75" customHeight="1">
      <c r="A56" s="6" t="s">
        <v>2</v>
      </c>
      <c r="B56" s="7" t="s">
        <v>150</v>
      </c>
      <c r="C56" s="6" t="s">
        <v>153</v>
      </c>
      <c r="D56" s="6" t="s">
        <v>3</v>
      </c>
      <c r="E56" s="8">
        <f>E57</f>
        <v>296</v>
      </c>
    </row>
    <row r="57" spans="1:5" ht="12.75" customHeight="1">
      <c r="A57" s="9" t="s">
        <v>4</v>
      </c>
      <c r="B57" s="10" t="s">
        <v>182</v>
      </c>
      <c r="C57" s="9" t="s">
        <v>183</v>
      </c>
      <c r="D57" s="9" t="s">
        <v>3</v>
      </c>
      <c r="E57" s="11">
        <f>E58</f>
        <v>296</v>
      </c>
    </row>
    <row r="58" spans="1:5" ht="12.75" customHeight="1">
      <c r="A58" s="1" t="s">
        <v>5</v>
      </c>
      <c r="B58" s="4" t="s">
        <v>152</v>
      </c>
      <c r="C58" s="3" t="s">
        <v>156</v>
      </c>
      <c r="D58" s="3" t="s">
        <v>3</v>
      </c>
      <c r="E58" s="5">
        <v>296</v>
      </c>
    </row>
    <row r="59" spans="1:2" ht="12.75" customHeight="1">
      <c r="A59" s="1"/>
      <c r="B59" s="4"/>
    </row>
    <row r="60" spans="1:5" ht="12.75" customHeight="1">
      <c r="A60" s="6" t="s">
        <v>2</v>
      </c>
      <c r="B60" s="20">
        <v>801</v>
      </c>
      <c r="C60" s="6" t="s">
        <v>26</v>
      </c>
      <c r="D60" s="6" t="s">
        <v>3</v>
      </c>
      <c r="E60" s="8">
        <f>E68+E61</f>
        <v>131774</v>
      </c>
    </row>
    <row r="61" spans="1:5" s="9" customFormat="1" ht="12.75" customHeight="1">
      <c r="A61" s="9" t="s">
        <v>4</v>
      </c>
      <c r="B61" s="25">
        <v>80120</v>
      </c>
      <c r="C61" s="9" t="s">
        <v>251</v>
      </c>
      <c r="E61" s="11">
        <f>SUM(E62:E67)</f>
        <v>84400</v>
      </c>
    </row>
    <row r="62" spans="1:5" ht="12.75" customHeight="1">
      <c r="A62" s="1" t="s">
        <v>5</v>
      </c>
      <c r="B62" s="4" t="s">
        <v>144</v>
      </c>
      <c r="C62" s="3" t="s">
        <v>40</v>
      </c>
      <c r="D62" s="3" t="s">
        <v>3</v>
      </c>
      <c r="E62" s="5">
        <v>62000</v>
      </c>
    </row>
    <row r="63" spans="1:5" ht="12.75" customHeight="1">
      <c r="A63" s="1" t="s">
        <v>5</v>
      </c>
      <c r="B63" s="4" t="s">
        <v>143</v>
      </c>
      <c r="C63" s="3" t="s">
        <v>31</v>
      </c>
      <c r="D63" s="3" t="s">
        <v>3</v>
      </c>
      <c r="E63" s="5">
        <v>19300</v>
      </c>
    </row>
    <row r="64" spans="1:3" ht="12.75" customHeight="1">
      <c r="A64" s="1"/>
      <c r="B64" s="4"/>
      <c r="C64" s="3" t="s">
        <v>32</v>
      </c>
    </row>
    <row r="65" spans="1:3" ht="12.75" customHeight="1">
      <c r="A65" s="1"/>
      <c r="B65" s="4"/>
      <c r="C65" s="3" t="s">
        <v>33</v>
      </c>
    </row>
    <row r="66" spans="1:3" ht="12.75" customHeight="1">
      <c r="A66" s="1"/>
      <c r="B66" s="4"/>
      <c r="C66" s="3" t="s">
        <v>34</v>
      </c>
    </row>
    <row r="67" spans="1:5" ht="12.75" customHeight="1">
      <c r="A67" s="1" t="s">
        <v>5</v>
      </c>
      <c r="B67" s="4" t="s">
        <v>145</v>
      </c>
      <c r="C67" s="3" t="s">
        <v>25</v>
      </c>
      <c r="D67" s="3" t="s">
        <v>3</v>
      </c>
      <c r="E67" s="5">
        <v>3100</v>
      </c>
    </row>
    <row r="68" spans="1:5" ht="12.75" customHeight="1">
      <c r="A68" s="9" t="s">
        <v>4</v>
      </c>
      <c r="B68" s="25">
        <v>80130</v>
      </c>
      <c r="C68" s="9" t="s">
        <v>107</v>
      </c>
      <c r="D68" s="9" t="s">
        <v>3</v>
      </c>
      <c r="E68" s="11">
        <f>SUM(E69:E75)</f>
        <v>47374</v>
      </c>
    </row>
    <row r="69" spans="1:5" ht="12.75" customHeight="1">
      <c r="A69" s="1" t="s">
        <v>5</v>
      </c>
      <c r="B69" s="4" t="s">
        <v>144</v>
      </c>
      <c r="C69" s="3" t="s">
        <v>40</v>
      </c>
      <c r="D69" s="3" t="s">
        <v>3</v>
      </c>
      <c r="E69" s="5">
        <f>2760</f>
        <v>2760</v>
      </c>
    </row>
    <row r="70" spans="1:5" ht="12.75" customHeight="1">
      <c r="A70" s="1" t="s">
        <v>5</v>
      </c>
      <c r="B70" s="4" t="s">
        <v>143</v>
      </c>
      <c r="C70" s="3" t="s">
        <v>31</v>
      </c>
      <c r="D70" s="3" t="s">
        <v>3</v>
      </c>
      <c r="E70" s="5">
        <f>7800+13200+3000</f>
        <v>24000</v>
      </c>
    </row>
    <row r="71" spans="1:3" ht="12.75" customHeight="1">
      <c r="A71" s="1"/>
      <c r="B71" s="4"/>
      <c r="C71" s="3" t="s">
        <v>32</v>
      </c>
    </row>
    <row r="72" spans="1:3" ht="12.75" customHeight="1">
      <c r="A72" s="1"/>
      <c r="B72" s="4"/>
      <c r="C72" s="3" t="s">
        <v>33</v>
      </c>
    </row>
    <row r="73" spans="1:3" ht="12.75" customHeight="1">
      <c r="A73" s="1"/>
      <c r="B73" s="4"/>
      <c r="C73" s="3" t="s">
        <v>34</v>
      </c>
    </row>
    <row r="74" spans="1:5" ht="12.75" customHeight="1">
      <c r="A74" s="1" t="s">
        <v>5</v>
      </c>
      <c r="B74" s="4" t="s">
        <v>202</v>
      </c>
      <c r="C74" s="3" t="s">
        <v>203</v>
      </c>
      <c r="D74" s="3" t="s">
        <v>3</v>
      </c>
      <c r="E74" s="5">
        <f>19500+900</f>
        <v>20400</v>
      </c>
    </row>
    <row r="75" spans="1:5" ht="12.75" customHeight="1">
      <c r="A75" s="1" t="s">
        <v>5</v>
      </c>
      <c r="B75" s="4" t="s">
        <v>145</v>
      </c>
      <c r="C75" s="3" t="s">
        <v>25</v>
      </c>
      <c r="D75" s="3" t="s">
        <v>3</v>
      </c>
      <c r="E75" s="5">
        <f>214</f>
        <v>214</v>
      </c>
    </row>
    <row r="76" ht="12.75" customHeight="1">
      <c r="C76" s="20"/>
    </row>
    <row r="77" spans="1:5" ht="12.75" customHeight="1">
      <c r="A77" s="6" t="s">
        <v>2</v>
      </c>
      <c r="B77" s="20">
        <v>852</v>
      </c>
      <c r="C77" s="6" t="s">
        <v>147</v>
      </c>
      <c r="D77" s="6" t="s">
        <v>3</v>
      </c>
      <c r="E77" s="8">
        <f>E78</f>
        <v>18175</v>
      </c>
    </row>
    <row r="78" spans="1:5" ht="12.75" customHeight="1">
      <c r="A78" s="9" t="s">
        <v>4</v>
      </c>
      <c r="B78" s="25">
        <v>85218</v>
      </c>
      <c r="C78" s="9" t="s">
        <v>41</v>
      </c>
      <c r="D78" s="9" t="s">
        <v>3</v>
      </c>
      <c r="E78" s="11">
        <f>SUM(E79:E83)</f>
        <v>18175</v>
      </c>
    </row>
    <row r="79" spans="1:5" ht="12.75" customHeight="1">
      <c r="A79" s="1" t="s">
        <v>5</v>
      </c>
      <c r="B79" s="4" t="s">
        <v>145</v>
      </c>
      <c r="C79" s="3" t="s">
        <v>25</v>
      </c>
      <c r="D79" s="3" t="s">
        <v>3</v>
      </c>
      <c r="E79" s="5">
        <v>2200</v>
      </c>
    </row>
    <row r="80" spans="1:5" ht="12.75" customHeight="1">
      <c r="A80" s="1" t="s">
        <v>5</v>
      </c>
      <c r="B80" s="4" t="s">
        <v>192</v>
      </c>
      <c r="C80" s="3" t="s">
        <v>193</v>
      </c>
      <c r="D80" s="3" t="s">
        <v>3</v>
      </c>
      <c r="E80" s="5">
        <v>2682</v>
      </c>
    </row>
    <row r="81" spans="1:3" ht="12.75" customHeight="1">
      <c r="A81" s="1"/>
      <c r="B81" s="4"/>
      <c r="C81" s="3" t="s">
        <v>186</v>
      </c>
    </row>
    <row r="82" spans="1:3" ht="12.75" customHeight="1">
      <c r="A82" s="1"/>
      <c r="B82" s="4"/>
      <c r="C82" s="3" t="s">
        <v>187</v>
      </c>
    </row>
    <row r="83" spans="1:5" ht="12.75" customHeight="1">
      <c r="A83" s="1" t="s">
        <v>5</v>
      </c>
      <c r="B83" s="4" t="s">
        <v>146</v>
      </c>
      <c r="C83" s="3" t="s">
        <v>113</v>
      </c>
      <c r="D83" s="3" t="s">
        <v>3</v>
      </c>
      <c r="E83" s="5">
        <v>13293</v>
      </c>
    </row>
    <row r="84" spans="1:3" ht="12.75" customHeight="1">
      <c r="A84" s="1"/>
      <c r="B84" s="4"/>
      <c r="C84" s="3" t="s">
        <v>114</v>
      </c>
    </row>
    <row r="85" spans="1:3" ht="12.75" customHeight="1">
      <c r="A85" s="1"/>
      <c r="B85" s="4"/>
      <c r="C85" s="3" t="s">
        <v>115</v>
      </c>
    </row>
    <row r="86" spans="1:2" ht="12.75" customHeight="1">
      <c r="A86" s="1"/>
      <c r="B86" s="4"/>
    </row>
    <row r="87" spans="1:5" ht="12.75" customHeight="1">
      <c r="A87" s="6" t="s">
        <v>2</v>
      </c>
      <c r="B87" s="20">
        <v>853</v>
      </c>
      <c r="C87" s="6" t="s">
        <v>164</v>
      </c>
      <c r="D87" s="6" t="s">
        <v>3</v>
      </c>
      <c r="E87" s="8">
        <f>E92+E88</f>
        <v>11663</v>
      </c>
    </row>
    <row r="88" spans="1:5" ht="12.75" customHeight="1">
      <c r="A88" s="9" t="s">
        <v>4</v>
      </c>
      <c r="B88" s="25">
        <v>85321</v>
      </c>
      <c r="C88" s="9" t="s">
        <v>191</v>
      </c>
      <c r="D88" s="9" t="s">
        <v>3</v>
      </c>
      <c r="E88" s="11">
        <f>SUM(E89:E89)</f>
        <v>10995</v>
      </c>
    </row>
    <row r="89" spans="1:5" ht="12.75" customHeight="1">
      <c r="A89" s="1" t="s">
        <v>5</v>
      </c>
      <c r="B89" s="4" t="s">
        <v>146</v>
      </c>
      <c r="C89" s="3" t="s">
        <v>113</v>
      </c>
      <c r="D89" s="3" t="s">
        <v>3</v>
      </c>
      <c r="E89" s="5">
        <v>10995</v>
      </c>
    </row>
    <row r="90" spans="2:3" ht="12.75" customHeight="1">
      <c r="B90" s="4"/>
      <c r="C90" s="3" t="s">
        <v>114</v>
      </c>
    </row>
    <row r="91" spans="2:3" ht="12.75" customHeight="1">
      <c r="B91" s="4"/>
      <c r="C91" s="3" t="s">
        <v>115</v>
      </c>
    </row>
    <row r="92" spans="1:5" ht="12.75" customHeight="1">
      <c r="A92" s="9" t="s">
        <v>4</v>
      </c>
      <c r="B92" s="25">
        <v>85333</v>
      </c>
      <c r="C92" s="9" t="s">
        <v>163</v>
      </c>
      <c r="D92" s="9" t="s">
        <v>3</v>
      </c>
      <c r="E92" s="11">
        <f>SUM(E93:E98)</f>
        <v>668</v>
      </c>
    </row>
    <row r="93" spans="1:5" ht="12.75" customHeight="1">
      <c r="A93" s="1" t="s">
        <v>5</v>
      </c>
      <c r="B93" s="4" t="s">
        <v>143</v>
      </c>
      <c r="C93" s="3" t="s">
        <v>31</v>
      </c>
      <c r="D93" s="3" t="s">
        <v>3</v>
      </c>
      <c r="E93" s="5">
        <v>476</v>
      </c>
    </row>
    <row r="94" spans="2:3" ht="12.75" customHeight="1">
      <c r="B94" s="4"/>
      <c r="C94" s="3" t="s">
        <v>32</v>
      </c>
    </row>
    <row r="95" spans="2:3" ht="12.75" customHeight="1">
      <c r="B95" s="4"/>
      <c r="C95" s="3" t="s">
        <v>33</v>
      </c>
    </row>
    <row r="96" ht="12.75" customHeight="1">
      <c r="C96" s="3" t="s">
        <v>34</v>
      </c>
    </row>
    <row r="97" spans="1:5" ht="12.75" customHeight="1">
      <c r="A97" s="1" t="s">
        <v>5</v>
      </c>
      <c r="B97" s="4" t="s">
        <v>145</v>
      </c>
      <c r="C97" s="3" t="s">
        <v>25</v>
      </c>
      <c r="D97" s="3" t="s">
        <v>3</v>
      </c>
      <c r="E97" s="5">
        <v>78</v>
      </c>
    </row>
    <row r="98" spans="1:5" ht="12.75" customHeight="1">
      <c r="A98" s="1" t="s">
        <v>5</v>
      </c>
      <c r="B98" s="4" t="s">
        <v>161</v>
      </c>
      <c r="C98" s="3" t="s">
        <v>162</v>
      </c>
      <c r="D98" s="3" t="s">
        <v>3</v>
      </c>
      <c r="E98" s="5">
        <v>114</v>
      </c>
    </row>
    <row r="99" ht="12.75" customHeight="1">
      <c r="B99" s="4"/>
    </row>
    <row r="100" spans="1:5" ht="12.75" customHeight="1">
      <c r="A100" s="6" t="s">
        <v>2</v>
      </c>
      <c r="B100" s="20">
        <v>854</v>
      </c>
      <c r="C100" s="6" t="s">
        <v>29</v>
      </c>
      <c r="D100" s="6" t="s">
        <v>3</v>
      </c>
      <c r="E100" s="8">
        <f>E101+E109</f>
        <v>63509</v>
      </c>
    </row>
    <row r="101" spans="1:5" ht="12.75" customHeight="1">
      <c r="A101" s="9" t="s">
        <v>4</v>
      </c>
      <c r="B101" s="25">
        <v>85403</v>
      </c>
      <c r="C101" s="9" t="s">
        <v>108</v>
      </c>
      <c r="D101" s="9" t="s">
        <v>3</v>
      </c>
      <c r="E101" s="11">
        <f>SUM(E102:E106)</f>
        <v>58709</v>
      </c>
    </row>
    <row r="102" spans="1:5" ht="12.75" customHeight="1">
      <c r="A102" s="1" t="s">
        <v>5</v>
      </c>
      <c r="B102" s="4" t="s">
        <v>143</v>
      </c>
      <c r="C102" s="3" t="s">
        <v>31</v>
      </c>
      <c r="D102" s="3" t="s">
        <v>3</v>
      </c>
      <c r="E102" s="5">
        <f>10128+4950+15550</f>
        <v>30628</v>
      </c>
    </row>
    <row r="103" spans="1:3" ht="12.75" customHeight="1">
      <c r="A103" s="1"/>
      <c r="B103" s="4"/>
      <c r="C103" s="3" t="s">
        <v>32</v>
      </c>
    </row>
    <row r="104" spans="1:3" ht="12.75" customHeight="1">
      <c r="A104" s="1"/>
      <c r="B104" s="4"/>
      <c r="C104" s="3" t="s">
        <v>33</v>
      </c>
    </row>
    <row r="105" spans="1:3" ht="12.75" customHeight="1">
      <c r="A105" s="1"/>
      <c r="B105" s="4"/>
      <c r="C105" s="3" t="s">
        <v>34</v>
      </c>
    </row>
    <row r="106" spans="1:5" ht="12.75" customHeight="1">
      <c r="A106" s="1" t="s">
        <v>5</v>
      </c>
      <c r="B106" s="4" t="s">
        <v>146</v>
      </c>
      <c r="C106" s="3" t="s">
        <v>113</v>
      </c>
      <c r="D106" s="3" t="s">
        <v>3</v>
      </c>
      <c r="E106" s="5">
        <f>12021+16060</f>
        <v>28081</v>
      </c>
    </row>
    <row r="107" spans="1:3" ht="12.75" customHeight="1">
      <c r="A107" s="1"/>
      <c r="B107" s="4"/>
      <c r="C107" s="3" t="s">
        <v>114</v>
      </c>
    </row>
    <row r="108" spans="1:3" ht="12.75" customHeight="1">
      <c r="A108" s="1"/>
      <c r="B108" s="4"/>
      <c r="C108" s="3" t="s">
        <v>115</v>
      </c>
    </row>
    <row r="109" spans="1:5" ht="12.75" customHeight="1">
      <c r="A109" s="9" t="s">
        <v>4</v>
      </c>
      <c r="B109" s="25">
        <v>85410</v>
      </c>
      <c r="C109" s="9" t="s">
        <v>272</v>
      </c>
      <c r="D109" s="9" t="s">
        <v>3</v>
      </c>
      <c r="E109" s="11">
        <f>E110</f>
        <v>4800</v>
      </c>
    </row>
    <row r="110" spans="1:5" ht="12.75" customHeight="1">
      <c r="A110" s="1" t="s">
        <v>5</v>
      </c>
      <c r="B110" s="4" t="s">
        <v>143</v>
      </c>
      <c r="C110" s="3" t="s">
        <v>31</v>
      </c>
      <c r="D110" s="3" t="s">
        <v>3</v>
      </c>
      <c r="E110" s="5">
        <v>4800</v>
      </c>
    </row>
    <row r="111" spans="1:3" ht="12.75" customHeight="1">
      <c r="A111" s="1"/>
      <c r="B111" s="4"/>
      <c r="C111" s="3" t="s">
        <v>32</v>
      </c>
    </row>
    <row r="112" spans="1:3" ht="12.75" customHeight="1">
      <c r="A112" s="1"/>
      <c r="B112" s="4"/>
      <c r="C112" s="3" t="s">
        <v>33</v>
      </c>
    </row>
    <row r="113" spans="1:3" ht="12.75" customHeight="1">
      <c r="A113" s="1"/>
      <c r="B113" s="4"/>
      <c r="C113" s="3" t="s">
        <v>34</v>
      </c>
    </row>
    <row r="114" spans="1:2" ht="12.75" customHeight="1">
      <c r="A114" s="1"/>
      <c r="B114" s="4"/>
    </row>
    <row r="115" spans="1:2" ht="18.75" customHeight="1">
      <c r="A115" s="22" t="s">
        <v>39</v>
      </c>
      <c r="B115" s="4"/>
    </row>
    <row r="116" spans="1:2" ht="12.75" customHeight="1">
      <c r="A116" s="1"/>
      <c r="B116" s="4"/>
    </row>
    <row r="117" spans="1:5" ht="12.75" customHeight="1">
      <c r="A117" s="6" t="s">
        <v>2</v>
      </c>
      <c r="B117" s="7" t="s">
        <v>35</v>
      </c>
      <c r="C117" s="6" t="s">
        <v>20</v>
      </c>
      <c r="D117" s="6" t="s">
        <v>3</v>
      </c>
      <c r="E117" s="8">
        <f>E118</f>
        <v>961000</v>
      </c>
    </row>
    <row r="118" spans="1:5" ht="12.75" customHeight="1">
      <c r="A118" s="9" t="s">
        <v>4</v>
      </c>
      <c r="B118" s="10" t="s">
        <v>36</v>
      </c>
      <c r="C118" s="9" t="s">
        <v>21</v>
      </c>
      <c r="D118" s="9" t="s">
        <v>3</v>
      </c>
      <c r="E118" s="11">
        <f>E119</f>
        <v>961000</v>
      </c>
    </row>
    <row r="119" spans="1:5" ht="12.75" customHeight="1">
      <c r="A119" s="1" t="s">
        <v>5</v>
      </c>
      <c r="B119" s="4" t="s">
        <v>171</v>
      </c>
      <c r="C119" s="3" t="s">
        <v>172</v>
      </c>
      <c r="D119" s="3" t="s">
        <v>3</v>
      </c>
      <c r="E119" s="5">
        <v>961000</v>
      </c>
    </row>
    <row r="120" spans="1:2" ht="12.75" customHeight="1">
      <c r="A120" s="1"/>
      <c r="B120" s="4"/>
    </row>
    <row r="121" spans="1:5" ht="12.75" customHeight="1">
      <c r="A121" s="6" t="s">
        <v>2</v>
      </c>
      <c r="B121" s="7" t="s">
        <v>150</v>
      </c>
      <c r="C121" s="6" t="s">
        <v>153</v>
      </c>
      <c r="D121" s="6" t="s">
        <v>3</v>
      </c>
      <c r="E121" s="8">
        <f>E122</f>
        <v>1456990</v>
      </c>
    </row>
    <row r="122" spans="1:5" ht="12.75" customHeight="1">
      <c r="A122" s="9" t="s">
        <v>4</v>
      </c>
      <c r="B122" s="10" t="s">
        <v>151</v>
      </c>
      <c r="C122" s="9" t="s">
        <v>154</v>
      </c>
      <c r="D122" s="9" t="s">
        <v>3</v>
      </c>
      <c r="E122" s="11">
        <f>E124</f>
        <v>1456990</v>
      </c>
    </row>
    <row r="123" spans="1:5" ht="12.75" customHeight="1">
      <c r="A123" s="9"/>
      <c r="B123" s="10"/>
      <c r="C123" s="9" t="s">
        <v>155</v>
      </c>
      <c r="D123" s="9"/>
      <c r="E123" s="11"/>
    </row>
    <row r="124" spans="1:5" ht="12.75" customHeight="1">
      <c r="A124" s="1" t="s">
        <v>5</v>
      </c>
      <c r="B124" s="4" t="s">
        <v>152</v>
      </c>
      <c r="C124" s="3" t="s">
        <v>156</v>
      </c>
      <c r="D124" s="3" t="s">
        <v>3</v>
      </c>
      <c r="E124" s="5">
        <v>1456990</v>
      </c>
    </row>
    <row r="125" spans="1:2" ht="12.75" customHeight="1">
      <c r="A125" s="1"/>
      <c r="B125" s="4"/>
    </row>
    <row r="126" ht="13.5" customHeight="1">
      <c r="C126" s="20" t="s">
        <v>6</v>
      </c>
    </row>
    <row r="127" spans="2:3" ht="12.75" customHeight="1">
      <c r="B127" s="2"/>
      <c r="C127" s="20"/>
    </row>
    <row r="128" spans="1:5" s="21" customFormat="1" ht="18.75" customHeight="1">
      <c r="A128" s="22" t="s">
        <v>18</v>
      </c>
      <c r="B128" s="23"/>
      <c r="E128" s="24"/>
    </row>
    <row r="129" spans="1:2" ht="12.75" customHeight="1">
      <c r="A129" s="1"/>
      <c r="B129" s="2"/>
    </row>
    <row r="130" spans="1:5" ht="12.75" customHeight="1">
      <c r="A130" s="6" t="s">
        <v>2</v>
      </c>
      <c r="B130" s="7" t="s">
        <v>284</v>
      </c>
      <c r="C130" s="6" t="s">
        <v>286</v>
      </c>
      <c r="D130" s="6" t="s">
        <v>3</v>
      </c>
      <c r="E130" s="8">
        <f>E131</f>
        <v>5343</v>
      </c>
    </row>
    <row r="131" spans="1:5" ht="12.75" customHeight="1">
      <c r="A131" s="9" t="s">
        <v>4</v>
      </c>
      <c r="B131" s="10" t="s">
        <v>285</v>
      </c>
      <c r="C131" s="9" t="s">
        <v>287</v>
      </c>
      <c r="D131" s="9" t="s">
        <v>3</v>
      </c>
      <c r="E131" s="11">
        <f>SUM(E132:E134)</f>
        <v>5343</v>
      </c>
    </row>
    <row r="132" spans="1:5" ht="12.75" customHeight="1">
      <c r="A132" s="1" t="s">
        <v>5</v>
      </c>
      <c r="B132" s="4" t="s">
        <v>28</v>
      </c>
      <c r="C132" s="3" t="s">
        <v>24</v>
      </c>
      <c r="D132" s="3" t="s">
        <v>3</v>
      </c>
      <c r="E132" s="5">
        <v>5090</v>
      </c>
    </row>
    <row r="133" spans="1:5" ht="12.75" customHeight="1">
      <c r="A133" s="1" t="s">
        <v>5</v>
      </c>
      <c r="B133" s="4" t="s">
        <v>116</v>
      </c>
      <c r="C133" s="3" t="s">
        <v>117</v>
      </c>
      <c r="D133" s="3" t="s">
        <v>3</v>
      </c>
      <c r="E133" s="5">
        <v>103</v>
      </c>
    </row>
    <row r="134" spans="1:5" ht="12.75" customHeight="1">
      <c r="A134" s="1" t="s">
        <v>5</v>
      </c>
      <c r="B134" s="2">
        <v>4210</v>
      </c>
      <c r="C134" s="3" t="s">
        <v>30</v>
      </c>
      <c r="D134" s="3" t="s">
        <v>3</v>
      </c>
      <c r="E134" s="5">
        <v>150</v>
      </c>
    </row>
    <row r="135" spans="1:2" ht="12.75" customHeight="1">
      <c r="A135" s="1"/>
      <c r="B135" s="2"/>
    </row>
    <row r="136" spans="1:5" s="12" customFormat="1" ht="12.75" customHeight="1">
      <c r="A136" s="6" t="s">
        <v>2</v>
      </c>
      <c r="B136" s="7" t="s">
        <v>118</v>
      </c>
      <c r="C136" s="6" t="s">
        <v>119</v>
      </c>
      <c r="D136" s="6" t="s">
        <v>3</v>
      </c>
      <c r="E136" s="8">
        <f>E140+E137</f>
        <v>69423</v>
      </c>
    </row>
    <row r="137" spans="1:5" s="15" customFormat="1" ht="12.75" customHeight="1">
      <c r="A137" s="9" t="s">
        <v>4</v>
      </c>
      <c r="B137" s="10" t="s">
        <v>288</v>
      </c>
      <c r="C137" s="9" t="s">
        <v>289</v>
      </c>
      <c r="D137" s="9" t="s">
        <v>3</v>
      </c>
      <c r="E137" s="11">
        <f>SUM(E138:E139)</f>
        <v>6019</v>
      </c>
    </row>
    <row r="138" spans="1:5" s="15" customFormat="1" ht="12.75" customHeight="1">
      <c r="A138" s="1" t="s">
        <v>5</v>
      </c>
      <c r="B138" s="4" t="s">
        <v>28</v>
      </c>
      <c r="C138" s="3" t="s">
        <v>24</v>
      </c>
      <c r="D138" s="3" t="s">
        <v>3</v>
      </c>
      <c r="E138" s="5">
        <v>5094</v>
      </c>
    </row>
    <row r="139" spans="1:5" s="15" customFormat="1" ht="12.75" customHeight="1">
      <c r="A139" s="1" t="s">
        <v>5</v>
      </c>
      <c r="B139" s="4" t="s">
        <v>116</v>
      </c>
      <c r="C139" s="3" t="s">
        <v>117</v>
      </c>
      <c r="D139" s="3" t="s">
        <v>3</v>
      </c>
      <c r="E139" s="5">
        <v>925</v>
      </c>
    </row>
    <row r="140" spans="1:5" s="12" customFormat="1" ht="12.75" customHeight="1">
      <c r="A140" s="9" t="s">
        <v>4</v>
      </c>
      <c r="B140" s="10" t="s">
        <v>169</v>
      </c>
      <c r="C140" s="9" t="s">
        <v>148</v>
      </c>
      <c r="D140" s="9" t="s">
        <v>3</v>
      </c>
      <c r="E140" s="11">
        <f>SUM(E141:E142)</f>
        <v>63404</v>
      </c>
    </row>
    <row r="141" spans="1:5" s="12" customFormat="1" ht="12.75" customHeight="1">
      <c r="A141" s="1" t="s">
        <v>5</v>
      </c>
      <c r="B141" s="4" t="s">
        <v>170</v>
      </c>
      <c r="C141" s="3" t="s">
        <v>24</v>
      </c>
      <c r="D141" s="3" t="s">
        <v>3</v>
      </c>
      <c r="E141" s="5">
        <f>1936+729</f>
        <v>2665</v>
      </c>
    </row>
    <row r="142" spans="1:5" s="12" customFormat="1" ht="12.75" customHeight="1">
      <c r="A142" s="1" t="s">
        <v>5</v>
      </c>
      <c r="B142" s="2">
        <v>4301</v>
      </c>
      <c r="C142" s="3" t="s">
        <v>19</v>
      </c>
      <c r="D142" s="3" t="s">
        <v>3</v>
      </c>
      <c r="E142" s="5">
        <f>30578+30161</f>
        <v>60739</v>
      </c>
    </row>
    <row r="143" spans="1:5" s="12" customFormat="1" ht="12.75" customHeight="1">
      <c r="A143" s="1"/>
      <c r="B143" s="4"/>
      <c r="C143" s="3"/>
      <c r="D143" s="3"/>
      <c r="E143" s="5"/>
    </row>
    <row r="144" spans="1:5" s="12" customFormat="1" ht="12.75" customHeight="1">
      <c r="A144" s="6" t="s">
        <v>2</v>
      </c>
      <c r="B144" s="7" t="s">
        <v>35</v>
      </c>
      <c r="C144" s="6" t="s">
        <v>20</v>
      </c>
      <c r="D144" s="6" t="s">
        <v>3</v>
      </c>
      <c r="E144" s="8">
        <f>E145</f>
        <v>113460</v>
      </c>
    </row>
    <row r="145" spans="1:5" s="12" customFormat="1" ht="12.75" customHeight="1">
      <c r="A145" s="9" t="s">
        <v>4</v>
      </c>
      <c r="B145" s="10" t="s">
        <v>36</v>
      </c>
      <c r="C145" s="9" t="s">
        <v>21</v>
      </c>
      <c r="D145" s="9" t="s">
        <v>3</v>
      </c>
      <c r="E145" s="11">
        <f>E146+E147</f>
        <v>113460</v>
      </c>
    </row>
    <row r="146" spans="1:5" s="12" customFormat="1" ht="12.75" customHeight="1">
      <c r="A146" s="1" t="s">
        <v>5</v>
      </c>
      <c r="B146" s="4" t="s">
        <v>28</v>
      </c>
      <c r="C146" s="3" t="s">
        <v>24</v>
      </c>
      <c r="D146" s="3" t="s">
        <v>3</v>
      </c>
      <c r="E146" s="5">
        <v>96786</v>
      </c>
    </row>
    <row r="147" spans="1:5" s="12" customFormat="1" ht="12.75" customHeight="1">
      <c r="A147" s="1" t="s">
        <v>5</v>
      </c>
      <c r="B147" s="4" t="s">
        <v>116</v>
      </c>
      <c r="C147" s="3" t="s">
        <v>117</v>
      </c>
      <c r="D147" s="3" t="s">
        <v>3</v>
      </c>
      <c r="E147" s="5">
        <v>16674</v>
      </c>
    </row>
    <row r="148" spans="1:5" s="12" customFormat="1" ht="12.75" customHeight="1">
      <c r="A148" s="1"/>
      <c r="B148" s="4"/>
      <c r="C148" s="3"/>
      <c r="D148" s="3"/>
      <c r="E148" s="5"/>
    </row>
    <row r="149" spans="1:5" s="12" customFormat="1" ht="12.75" customHeight="1">
      <c r="A149" s="6" t="s">
        <v>2</v>
      </c>
      <c r="B149" s="7" t="s">
        <v>229</v>
      </c>
      <c r="C149" s="6" t="s">
        <v>282</v>
      </c>
      <c r="D149" s="6" t="s">
        <v>3</v>
      </c>
      <c r="E149" s="8">
        <f>E150</f>
        <v>2400</v>
      </c>
    </row>
    <row r="150" spans="1:5" s="12" customFormat="1" ht="12.75" customHeight="1">
      <c r="A150" s="9" t="s">
        <v>4</v>
      </c>
      <c r="B150" s="10" t="s">
        <v>230</v>
      </c>
      <c r="C150" s="9" t="s">
        <v>283</v>
      </c>
      <c r="D150" s="9" t="s">
        <v>3</v>
      </c>
      <c r="E150" s="11">
        <f>E151</f>
        <v>2400</v>
      </c>
    </row>
    <row r="151" spans="1:5" s="12" customFormat="1" ht="12.75" customHeight="1">
      <c r="A151" s="1" t="s">
        <v>5</v>
      </c>
      <c r="B151" s="4" t="s">
        <v>273</v>
      </c>
      <c r="C151" s="3" t="s">
        <v>30</v>
      </c>
      <c r="D151" s="3" t="s">
        <v>3</v>
      </c>
      <c r="E151" s="5">
        <v>2400</v>
      </c>
    </row>
    <row r="152" spans="1:5" s="12" customFormat="1" ht="12.75" customHeight="1">
      <c r="A152" s="1"/>
      <c r="B152" s="4"/>
      <c r="C152" s="3"/>
      <c r="D152" s="3"/>
      <c r="E152" s="5"/>
    </row>
    <row r="153" spans="1:5" ht="12.75" customHeight="1">
      <c r="A153" s="6" t="s">
        <v>2</v>
      </c>
      <c r="B153" s="20">
        <v>801</v>
      </c>
      <c r="C153" s="6" t="s">
        <v>26</v>
      </c>
      <c r="D153" s="6" t="s">
        <v>3</v>
      </c>
      <c r="E153" s="8">
        <f>E162+E165+E154</f>
        <v>87534</v>
      </c>
    </row>
    <row r="154" spans="1:5" ht="12.75" customHeight="1">
      <c r="A154" s="9" t="s">
        <v>4</v>
      </c>
      <c r="B154" s="25">
        <v>80120</v>
      </c>
      <c r="C154" s="9" t="s">
        <v>251</v>
      </c>
      <c r="D154" s="9" t="s">
        <v>3</v>
      </c>
      <c r="E154" s="11">
        <f>SUM(E155:E161)</f>
        <v>64174</v>
      </c>
    </row>
    <row r="155" spans="1:5" ht="12.75" customHeight="1">
      <c r="A155" s="1" t="s">
        <v>5</v>
      </c>
      <c r="B155" s="2">
        <v>4120</v>
      </c>
      <c r="C155" s="3" t="s">
        <v>195</v>
      </c>
      <c r="D155" s="3" t="s">
        <v>3</v>
      </c>
      <c r="E155" s="5">
        <v>254</v>
      </c>
    </row>
    <row r="156" spans="1:5" ht="12.75" customHeight="1">
      <c r="A156" s="1" t="s">
        <v>5</v>
      </c>
      <c r="B156" s="2">
        <v>4140</v>
      </c>
      <c r="C156" s="3" t="s">
        <v>279</v>
      </c>
      <c r="D156" s="3" t="s">
        <v>3</v>
      </c>
      <c r="E156" s="5">
        <v>3810</v>
      </c>
    </row>
    <row r="157" spans="1:5" ht="12.75" customHeight="1">
      <c r="A157" s="1" t="s">
        <v>5</v>
      </c>
      <c r="B157" s="4" t="s">
        <v>252</v>
      </c>
      <c r="C157" s="3" t="s">
        <v>255</v>
      </c>
      <c r="D157" s="3" t="s">
        <v>3</v>
      </c>
      <c r="E157" s="5">
        <v>4300</v>
      </c>
    </row>
    <row r="158" spans="1:5" ht="12.75" customHeight="1">
      <c r="A158" s="1" t="s">
        <v>5</v>
      </c>
      <c r="B158" s="4" t="s">
        <v>253</v>
      </c>
      <c r="C158" s="3" t="s">
        <v>109</v>
      </c>
      <c r="D158" s="3" t="s">
        <v>3</v>
      </c>
      <c r="E158" s="5">
        <v>3680</v>
      </c>
    </row>
    <row r="159" spans="1:5" ht="12.75" customHeight="1">
      <c r="A159" s="1" t="s">
        <v>5</v>
      </c>
      <c r="B159" s="4" t="s">
        <v>261</v>
      </c>
      <c r="C159" s="3" t="s">
        <v>19</v>
      </c>
      <c r="D159" s="3" t="s">
        <v>3</v>
      </c>
      <c r="E159" s="5">
        <v>50450</v>
      </c>
    </row>
    <row r="160" spans="1:5" ht="12.75" customHeight="1">
      <c r="A160" s="1" t="s">
        <v>5</v>
      </c>
      <c r="B160" s="4" t="s">
        <v>254</v>
      </c>
      <c r="C160" s="3" t="s">
        <v>256</v>
      </c>
      <c r="D160" s="3" t="s">
        <v>3</v>
      </c>
      <c r="E160" s="5">
        <v>1320</v>
      </c>
    </row>
    <row r="161" spans="1:5" ht="12.75" customHeight="1">
      <c r="A161" s="1" t="s">
        <v>5</v>
      </c>
      <c r="B161" s="4" t="s">
        <v>263</v>
      </c>
      <c r="C161" s="3" t="s">
        <v>265</v>
      </c>
      <c r="D161" s="3" t="s">
        <v>3</v>
      </c>
      <c r="E161" s="5">
        <v>360</v>
      </c>
    </row>
    <row r="162" spans="1:5" ht="12.75" customHeight="1">
      <c r="A162" s="9" t="s">
        <v>4</v>
      </c>
      <c r="B162" s="25">
        <v>80130</v>
      </c>
      <c r="C162" s="9" t="s">
        <v>107</v>
      </c>
      <c r="D162" s="9" t="s">
        <v>3</v>
      </c>
      <c r="E162" s="11">
        <f>SUM(E163:E164)</f>
        <v>22160</v>
      </c>
    </row>
    <row r="163" spans="1:5" ht="12.75" customHeight="1">
      <c r="A163" s="1" t="s">
        <v>5</v>
      </c>
      <c r="B163" s="4" t="s">
        <v>196</v>
      </c>
      <c r="C163" s="3" t="s">
        <v>197</v>
      </c>
      <c r="D163" s="3" t="s">
        <v>3</v>
      </c>
      <c r="E163" s="5">
        <v>12160</v>
      </c>
    </row>
    <row r="164" spans="1:5" ht="12.75" customHeight="1">
      <c r="A164" s="1" t="s">
        <v>5</v>
      </c>
      <c r="B164" s="2">
        <v>4280</v>
      </c>
      <c r="C164" s="3" t="s">
        <v>198</v>
      </c>
      <c r="D164" s="3" t="s">
        <v>3</v>
      </c>
      <c r="E164" s="5">
        <v>10000</v>
      </c>
    </row>
    <row r="165" spans="1:5" ht="12.75" customHeight="1">
      <c r="A165" s="9" t="s">
        <v>4</v>
      </c>
      <c r="B165" s="25">
        <v>80146</v>
      </c>
      <c r="C165" s="9" t="s">
        <v>199</v>
      </c>
      <c r="D165" s="9" t="s">
        <v>3</v>
      </c>
      <c r="E165" s="11">
        <f>E166</f>
        <v>1200</v>
      </c>
    </row>
    <row r="166" spans="1:5" ht="12.75" customHeight="1">
      <c r="A166" s="1" t="s">
        <v>5</v>
      </c>
      <c r="B166" s="2">
        <v>4300</v>
      </c>
      <c r="C166" s="3" t="s">
        <v>19</v>
      </c>
      <c r="D166" s="3" t="s">
        <v>3</v>
      </c>
      <c r="E166" s="5">
        <v>1200</v>
      </c>
    </row>
    <row r="167" spans="1:2" ht="12.75" customHeight="1">
      <c r="A167" s="1"/>
      <c r="B167" s="2"/>
    </row>
    <row r="168" spans="1:5" ht="12.75" customHeight="1">
      <c r="A168" s="6" t="s">
        <v>2</v>
      </c>
      <c r="B168" s="20">
        <v>852</v>
      </c>
      <c r="C168" s="6" t="s">
        <v>147</v>
      </c>
      <c r="D168" s="6" t="s">
        <v>3</v>
      </c>
      <c r="E168" s="8">
        <f>E171+E173+E169</f>
        <v>36715</v>
      </c>
    </row>
    <row r="169" spans="1:5" ht="12.75" customHeight="1">
      <c r="A169" s="9" t="s">
        <v>4</v>
      </c>
      <c r="B169" s="25">
        <v>85204</v>
      </c>
      <c r="C169" s="9" t="s">
        <v>188</v>
      </c>
      <c r="D169" s="9" t="s">
        <v>3</v>
      </c>
      <c r="E169" s="11">
        <f>SUM(E170:E170)</f>
        <v>2682</v>
      </c>
    </row>
    <row r="170" spans="1:5" ht="12.75" customHeight="1">
      <c r="A170" s="1" t="s">
        <v>5</v>
      </c>
      <c r="B170" s="4" t="s">
        <v>189</v>
      </c>
      <c r="C170" s="3" t="s">
        <v>190</v>
      </c>
      <c r="D170" s="3" t="s">
        <v>3</v>
      </c>
      <c r="E170" s="5">
        <v>2682</v>
      </c>
    </row>
    <row r="171" spans="1:5" ht="12.75" customHeight="1">
      <c r="A171" s="9" t="s">
        <v>4</v>
      </c>
      <c r="B171" s="25">
        <v>85218</v>
      </c>
      <c r="C171" s="9" t="s">
        <v>41</v>
      </c>
      <c r="D171" s="9" t="s">
        <v>3</v>
      </c>
      <c r="E171" s="11">
        <f>SUM(E172:E172)</f>
        <v>15493</v>
      </c>
    </row>
    <row r="172" spans="1:5" ht="12.75" customHeight="1">
      <c r="A172" s="1" t="s">
        <v>5</v>
      </c>
      <c r="B172" s="4" t="s">
        <v>28</v>
      </c>
      <c r="C172" s="3" t="s">
        <v>24</v>
      </c>
      <c r="D172" s="3" t="s">
        <v>3</v>
      </c>
      <c r="E172" s="5">
        <v>15493</v>
      </c>
    </row>
    <row r="173" spans="1:5" ht="12.75" customHeight="1">
      <c r="A173" s="9" t="s">
        <v>4</v>
      </c>
      <c r="B173" s="25">
        <v>85226</v>
      </c>
      <c r="C173" s="9" t="s">
        <v>184</v>
      </c>
      <c r="D173" s="9" t="s">
        <v>3</v>
      </c>
      <c r="E173" s="11">
        <f>SUM(E174:E174)</f>
        <v>18540</v>
      </c>
    </row>
    <row r="174" spans="1:5" ht="12.75" customHeight="1">
      <c r="A174" s="1" t="s">
        <v>5</v>
      </c>
      <c r="B174" s="2">
        <v>2310</v>
      </c>
      <c r="C174" s="3" t="s">
        <v>185</v>
      </c>
      <c r="D174" s="3" t="s">
        <v>3</v>
      </c>
      <c r="E174" s="5">
        <v>18540</v>
      </c>
    </row>
    <row r="175" spans="1:3" ht="12.75" customHeight="1">
      <c r="A175" s="1"/>
      <c r="B175" s="2"/>
      <c r="C175" s="3" t="s">
        <v>186</v>
      </c>
    </row>
    <row r="176" spans="1:3" ht="12.75" customHeight="1">
      <c r="A176" s="1"/>
      <c r="B176" s="2"/>
      <c r="C176" s="3" t="s">
        <v>187</v>
      </c>
    </row>
    <row r="177" spans="1:2" ht="12.75" customHeight="1">
      <c r="A177" s="1"/>
      <c r="B177" s="4"/>
    </row>
    <row r="178" spans="1:5" ht="12.75" customHeight="1">
      <c r="A178" s="6" t="s">
        <v>2</v>
      </c>
      <c r="B178" s="20">
        <v>853</v>
      </c>
      <c r="C178" s="6" t="s">
        <v>164</v>
      </c>
      <c r="D178" s="6" t="s">
        <v>3</v>
      </c>
      <c r="E178" s="8">
        <f>E181+E179</f>
        <v>11663</v>
      </c>
    </row>
    <row r="179" spans="1:5" ht="12.75" customHeight="1">
      <c r="A179" s="9" t="s">
        <v>4</v>
      </c>
      <c r="B179" s="25">
        <v>85321</v>
      </c>
      <c r="C179" s="9" t="s">
        <v>191</v>
      </c>
      <c r="D179" s="9" t="s">
        <v>3</v>
      </c>
      <c r="E179" s="11">
        <f>SUM(E180:E180)</f>
        <v>10995</v>
      </c>
    </row>
    <row r="180" spans="1:5" ht="12.75" customHeight="1">
      <c r="A180" s="1" t="s">
        <v>5</v>
      </c>
      <c r="B180" s="4" t="s">
        <v>28</v>
      </c>
      <c r="C180" s="3" t="s">
        <v>24</v>
      </c>
      <c r="D180" s="3" t="s">
        <v>3</v>
      </c>
      <c r="E180" s="5">
        <v>10995</v>
      </c>
    </row>
    <row r="181" spans="1:5" ht="12.75" customHeight="1">
      <c r="A181" s="9" t="s">
        <v>4</v>
      </c>
      <c r="B181" s="25">
        <v>85333</v>
      </c>
      <c r="C181" s="9" t="s">
        <v>163</v>
      </c>
      <c r="D181" s="9" t="s">
        <v>3</v>
      </c>
      <c r="E181" s="11">
        <f>SUM(E182:E182)</f>
        <v>668</v>
      </c>
    </row>
    <row r="182" spans="1:5" ht="12.75" customHeight="1">
      <c r="A182" s="1" t="s">
        <v>5</v>
      </c>
      <c r="B182" s="2">
        <v>4300</v>
      </c>
      <c r="C182" s="3" t="s">
        <v>19</v>
      </c>
      <c r="D182" s="3" t="s">
        <v>3</v>
      </c>
      <c r="E182" s="5">
        <v>668</v>
      </c>
    </row>
    <row r="183" spans="1:2" ht="12.75" customHeight="1">
      <c r="A183" s="1"/>
      <c r="B183" s="4"/>
    </row>
    <row r="184" spans="1:5" ht="12.75" customHeight="1">
      <c r="A184" s="6" t="s">
        <v>2</v>
      </c>
      <c r="B184" s="20">
        <v>854</v>
      </c>
      <c r="C184" s="6" t="s">
        <v>29</v>
      </c>
      <c r="D184" s="6" t="s">
        <v>3</v>
      </c>
      <c r="E184" s="8">
        <f>E185</f>
        <v>49309</v>
      </c>
    </row>
    <row r="185" spans="1:5" ht="12.75" customHeight="1">
      <c r="A185" s="9" t="s">
        <v>4</v>
      </c>
      <c r="B185" s="25">
        <v>85403</v>
      </c>
      <c r="C185" s="9" t="s">
        <v>108</v>
      </c>
      <c r="D185" s="9" t="s">
        <v>3</v>
      </c>
      <c r="E185" s="11">
        <f>SUM(E186:E193)</f>
        <v>49309</v>
      </c>
    </row>
    <row r="186" spans="1:5" ht="12.75" customHeight="1">
      <c r="A186" s="1" t="s">
        <v>5</v>
      </c>
      <c r="B186" s="4" t="s">
        <v>200</v>
      </c>
      <c r="C186" s="3" t="s">
        <v>201</v>
      </c>
      <c r="D186" s="3" t="s">
        <v>3</v>
      </c>
      <c r="E186" s="5">
        <v>528</v>
      </c>
    </row>
    <row r="187" spans="1:5" ht="12.75" customHeight="1">
      <c r="A187" s="1" t="s">
        <v>5</v>
      </c>
      <c r="B187" s="4" t="s">
        <v>28</v>
      </c>
      <c r="C187" s="3" t="s">
        <v>24</v>
      </c>
      <c r="D187" s="3" t="s">
        <v>3</v>
      </c>
      <c r="E187" s="5">
        <v>17600</v>
      </c>
    </row>
    <row r="188" spans="1:5" ht="12.75" customHeight="1">
      <c r="A188" s="1" t="s">
        <v>5</v>
      </c>
      <c r="B188" s="4" t="s">
        <v>116</v>
      </c>
      <c r="C188" s="3" t="s">
        <v>117</v>
      </c>
      <c r="D188" s="3" t="s">
        <v>3</v>
      </c>
      <c r="E188" s="5">
        <v>2281</v>
      </c>
    </row>
    <row r="189" spans="1:5" ht="12.75" customHeight="1">
      <c r="A189" s="1" t="s">
        <v>5</v>
      </c>
      <c r="B189" s="4" t="s">
        <v>196</v>
      </c>
      <c r="C189" s="3" t="s">
        <v>197</v>
      </c>
      <c r="D189" s="3" t="s">
        <v>3</v>
      </c>
      <c r="E189" s="5">
        <v>2000</v>
      </c>
    </row>
    <row r="190" spans="1:5" ht="12.75" customHeight="1">
      <c r="A190" s="1" t="s">
        <v>5</v>
      </c>
      <c r="B190" s="2">
        <v>4210</v>
      </c>
      <c r="C190" s="3" t="s">
        <v>30</v>
      </c>
      <c r="D190" s="3" t="s">
        <v>3</v>
      </c>
      <c r="E190" s="5">
        <v>18700</v>
      </c>
    </row>
    <row r="191" spans="1:5" ht="12.75" customHeight="1">
      <c r="A191" s="1" t="s">
        <v>5</v>
      </c>
      <c r="B191" s="2">
        <v>4240</v>
      </c>
      <c r="C191" s="3" t="s">
        <v>109</v>
      </c>
      <c r="D191" s="3" t="s">
        <v>3</v>
      </c>
      <c r="E191" s="5">
        <v>2200</v>
      </c>
    </row>
    <row r="192" spans="1:5" ht="12.75" customHeight="1">
      <c r="A192" s="1" t="s">
        <v>5</v>
      </c>
      <c r="B192" s="2">
        <v>4350</v>
      </c>
      <c r="C192" s="3" t="s">
        <v>256</v>
      </c>
      <c r="D192" s="3" t="s">
        <v>3</v>
      </c>
      <c r="E192" s="5">
        <v>1500</v>
      </c>
    </row>
    <row r="193" spans="1:5" ht="12.75" customHeight="1">
      <c r="A193" s="1" t="s">
        <v>5</v>
      </c>
      <c r="B193" s="2">
        <v>6060</v>
      </c>
      <c r="C193" s="3" t="s">
        <v>165</v>
      </c>
      <c r="D193" s="3" t="s">
        <v>3</v>
      </c>
      <c r="E193" s="5">
        <v>4500</v>
      </c>
    </row>
    <row r="194" spans="1:2" ht="12.75" customHeight="1">
      <c r="A194" s="1"/>
      <c r="B194" s="2"/>
    </row>
    <row r="195" spans="1:5" ht="18.75" customHeight="1">
      <c r="A195" s="22" t="s">
        <v>37</v>
      </c>
      <c r="B195" s="23"/>
      <c r="C195" s="21"/>
      <c r="D195" s="21"/>
      <c r="E195" s="24"/>
    </row>
    <row r="196" spans="1:5" ht="12.75" customHeight="1">
      <c r="A196" s="26"/>
      <c r="B196" s="27"/>
      <c r="C196" s="12"/>
      <c r="D196" s="12"/>
      <c r="E196" s="28"/>
    </row>
    <row r="197" spans="1:5" ht="12.75" customHeight="1">
      <c r="A197" s="6" t="s">
        <v>2</v>
      </c>
      <c r="B197" s="7" t="s">
        <v>150</v>
      </c>
      <c r="C197" s="6" t="s">
        <v>153</v>
      </c>
      <c r="D197" s="6" t="s">
        <v>3</v>
      </c>
      <c r="E197" s="8">
        <f>E198</f>
        <v>302958</v>
      </c>
    </row>
    <row r="198" spans="1:5" ht="12.75" customHeight="1">
      <c r="A198" s="9" t="s">
        <v>4</v>
      </c>
      <c r="B198" s="10" t="s">
        <v>157</v>
      </c>
      <c r="C198" s="9" t="s">
        <v>160</v>
      </c>
      <c r="D198" s="9" t="s">
        <v>3</v>
      </c>
      <c r="E198" s="11">
        <f>E199</f>
        <v>302958</v>
      </c>
    </row>
    <row r="199" spans="1:5" ht="12.75" customHeight="1">
      <c r="A199" s="1" t="s">
        <v>5</v>
      </c>
      <c r="B199" s="4" t="s">
        <v>158</v>
      </c>
      <c r="C199" s="3" t="s">
        <v>159</v>
      </c>
      <c r="D199" s="3" t="s">
        <v>3</v>
      </c>
      <c r="E199" s="5">
        <v>302958</v>
      </c>
    </row>
    <row r="200" spans="1:2" ht="12.75" customHeight="1">
      <c r="A200" s="1"/>
      <c r="B200" s="4"/>
    </row>
    <row r="201" spans="1:5" ht="12.75" customHeight="1">
      <c r="A201" s="6" t="s">
        <v>2</v>
      </c>
      <c r="B201" s="20">
        <v>801</v>
      </c>
      <c r="C201" s="6" t="s">
        <v>26</v>
      </c>
      <c r="D201" s="6" t="s">
        <v>3</v>
      </c>
      <c r="E201" s="8">
        <f>E238+E202+E221+E214+E229+E252</f>
        <v>442851</v>
      </c>
    </row>
    <row r="202" spans="1:5" ht="12.75" customHeight="1">
      <c r="A202" s="9" t="s">
        <v>4</v>
      </c>
      <c r="B202" s="25">
        <v>80102</v>
      </c>
      <c r="C202" s="9" t="s">
        <v>274</v>
      </c>
      <c r="D202" s="9" t="s">
        <v>3</v>
      </c>
      <c r="E202" s="11">
        <f>SUM(E203:E213)</f>
        <v>22854</v>
      </c>
    </row>
    <row r="203" spans="1:5" ht="12.75" customHeight="1">
      <c r="A203" s="1" t="s">
        <v>5</v>
      </c>
      <c r="B203" s="4" t="s">
        <v>257</v>
      </c>
      <c r="C203" s="3" t="s">
        <v>269</v>
      </c>
      <c r="D203" s="3" t="s">
        <v>3</v>
      </c>
      <c r="E203" s="5">
        <v>200</v>
      </c>
    </row>
    <row r="204" spans="1:5" ht="12.75" customHeight="1">
      <c r="A204" s="1" t="s">
        <v>5</v>
      </c>
      <c r="B204" s="4" t="s">
        <v>28</v>
      </c>
      <c r="C204" s="3" t="s">
        <v>24</v>
      </c>
      <c r="D204" s="3" t="s">
        <v>3</v>
      </c>
      <c r="E204" s="5">
        <v>9472</v>
      </c>
    </row>
    <row r="205" spans="1:5" ht="12.75" customHeight="1">
      <c r="A205" s="1" t="s">
        <v>5</v>
      </c>
      <c r="B205" s="4" t="s">
        <v>258</v>
      </c>
      <c r="C205" s="3" t="s">
        <v>267</v>
      </c>
      <c r="D205" s="3" t="s">
        <v>3</v>
      </c>
      <c r="E205" s="5">
        <v>600</v>
      </c>
    </row>
    <row r="206" spans="1:5" ht="12.75" customHeight="1">
      <c r="A206" s="1" t="s">
        <v>5</v>
      </c>
      <c r="B206" s="4" t="s">
        <v>116</v>
      </c>
      <c r="C206" s="3" t="s">
        <v>117</v>
      </c>
      <c r="D206" s="3" t="s">
        <v>3</v>
      </c>
      <c r="E206" s="5">
        <v>1300</v>
      </c>
    </row>
    <row r="207" spans="1:5" ht="12.75" customHeight="1">
      <c r="A207" s="1" t="s">
        <v>5</v>
      </c>
      <c r="B207" s="4" t="s">
        <v>194</v>
      </c>
      <c r="C207" s="3" t="s">
        <v>195</v>
      </c>
      <c r="D207" s="3" t="s">
        <v>3</v>
      </c>
      <c r="E207" s="5">
        <v>700</v>
      </c>
    </row>
    <row r="208" spans="1:5" ht="12.75" customHeight="1">
      <c r="A208" s="1" t="s">
        <v>5</v>
      </c>
      <c r="B208" s="4" t="s">
        <v>273</v>
      </c>
      <c r="C208" s="3" t="s">
        <v>30</v>
      </c>
      <c r="D208" s="3" t="s">
        <v>3</v>
      </c>
      <c r="E208" s="5">
        <v>192</v>
      </c>
    </row>
    <row r="209" spans="1:5" ht="12.75" customHeight="1">
      <c r="A209" s="1" t="s">
        <v>5</v>
      </c>
      <c r="B209" s="4" t="s">
        <v>253</v>
      </c>
      <c r="C209" s="3" t="s">
        <v>109</v>
      </c>
      <c r="D209" s="3" t="s">
        <v>3</v>
      </c>
      <c r="E209" s="5">
        <v>500</v>
      </c>
    </row>
    <row r="210" spans="1:5" ht="12.75" customHeight="1">
      <c r="A210" s="1" t="s">
        <v>5</v>
      </c>
      <c r="B210" s="4" t="s">
        <v>259</v>
      </c>
      <c r="C210" s="3" t="s">
        <v>110</v>
      </c>
      <c r="D210" s="3" t="s">
        <v>3</v>
      </c>
      <c r="E210" s="5">
        <v>5800</v>
      </c>
    </row>
    <row r="211" spans="1:5" ht="12.75" customHeight="1">
      <c r="A211" s="1" t="s">
        <v>5</v>
      </c>
      <c r="B211" s="4" t="s">
        <v>260</v>
      </c>
      <c r="C211" s="3" t="s">
        <v>266</v>
      </c>
      <c r="D211" s="3" t="s">
        <v>3</v>
      </c>
      <c r="E211" s="5">
        <v>1000</v>
      </c>
    </row>
    <row r="212" spans="1:5" ht="12.75" customHeight="1">
      <c r="A212" s="1" t="s">
        <v>5</v>
      </c>
      <c r="B212" s="4" t="s">
        <v>261</v>
      </c>
      <c r="C212" s="3" t="s">
        <v>19</v>
      </c>
      <c r="D212" s="3" t="s">
        <v>3</v>
      </c>
      <c r="E212" s="5">
        <v>1000</v>
      </c>
    </row>
    <row r="213" spans="1:5" ht="12.75" customHeight="1">
      <c r="A213" s="1" t="s">
        <v>5</v>
      </c>
      <c r="B213" s="4" t="s">
        <v>263</v>
      </c>
      <c r="C213" s="3" t="s">
        <v>265</v>
      </c>
      <c r="D213" s="3" t="s">
        <v>3</v>
      </c>
      <c r="E213" s="5">
        <v>2090</v>
      </c>
    </row>
    <row r="214" spans="1:5" ht="12.75" customHeight="1">
      <c r="A214" s="9" t="s">
        <v>4</v>
      </c>
      <c r="B214" s="25">
        <v>80111</v>
      </c>
      <c r="C214" s="9" t="s">
        <v>275</v>
      </c>
      <c r="D214" s="9" t="s">
        <v>3</v>
      </c>
      <c r="E214" s="11">
        <f>SUM(E215:E220)</f>
        <v>8382</v>
      </c>
    </row>
    <row r="215" spans="1:5" ht="12.75" customHeight="1">
      <c r="A215" s="1" t="s">
        <v>5</v>
      </c>
      <c r="B215" s="4" t="s">
        <v>257</v>
      </c>
      <c r="C215" s="3" t="s">
        <v>269</v>
      </c>
      <c r="D215" s="3" t="s">
        <v>3</v>
      </c>
      <c r="E215" s="5">
        <v>153</v>
      </c>
    </row>
    <row r="216" spans="1:5" ht="12.75" customHeight="1">
      <c r="A216" s="1" t="s">
        <v>5</v>
      </c>
      <c r="B216" s="4" t="s">
        <v>28</v>
      </c>
      <c r="C216" s="3" t="s">
        <v>24</v>
      </c>
      <c r="D216" s="3" t="s">
        <v>3</v>
      </c>
      <c r="E216" s="5">
        <v>5000</v>
      </c>
    </row>
    <row r="217" spans="1:5" ht="12.75" customHeight="1">
      <c r="A217" s="1" t="s">
        <v>5</v>
      </c>
      <c r="B217" s="4" t="s">
        <v>258</v>
      </c>
      <c r="C217" s="3" t="s">
        <v>267</v>
      </c>
      <c r="D217" s="3" t="s">
        <v>3</v>
      </c>
      <c r="E217" s="5">
        <v>989</v>
      </c>
    </row>
    <row r="218" spans="1:5" ht="12.75" customHeight="1">
      <c r="A218" s="1" t="s">
        <v>5</v>
      </c>
      <c r="B218" s="4" t="s">
        <v>253</v>
      </c>
      <c r="C218" s="3" t="s">
        <v>109</v>
      </c>
      <c r="D218" s="3" t="s">
        <v>3</v>
      </c>
      <c r="E218" s="5">
        <v>1000</v>
      </c>
    </row>
    <row r="219" spans="1:5" ht="12.75" customHeight="1">
      <c r="A219" s="1" t="s">
        <v>5</v>
      </c>
      <c r="B219" s="4" t="s">
        <v>259</v>
      </c>
      <c r="C219" s="3" t="s">
        <v>110</v>
      </c>
      <c r="D219" s="3" t="s">
        <v>3</v>
      </c>
      <c r="E219" s="5">
        <v>540</v>
      </c>
    </row>
    <row r="220" spans="1:5" ht="12.75" customHeight="1">
      <c r="A220" s="1" t="s">
        <v>5</v>
      </c>
      <c r="B220" s="4" t="s">
        <v>261</v>
      </c>
      <c r="C220" s="3" t="s">
        <v>19</v>
      </c>
      <c r="D220" s="3" t="s">
        <v>3</v>
      </c>
      <c r="E220" s="5">
        <v>700</v>
      </c>
    </row>
    <row r="221" spans="1:5" ht="12.75" customHeight="1">
      <c r="A221" s="9" t="s">
        <v>4</v>
      </c>
      <c r="B221" s="25">
        <v>80120</v>
      </c>
      <c r="C221" s="9" t="s">
        <v>251</v>
      </c>
      <c r="D221" s="9" t="s">
        <v>3</v>
      </c>
      <c r="E221" s="11">
        <f>SUM(E222:E228)</f>
        <v>80723</v>
      </c>
    </row>
    <row r="222" spans="1:5" ht="12.75" customHeight="1">
      <c r="A222" s="1" t="s">
        <v>5</v>
      </c>
      <c r="B222" s="4" t="s">
        <v>257</v>
      </c>
      <c r="C222" s="3" t="s">
        <v>269</v>
      </c>
      <c r="D222" s="3" t="s">
        <v>3</v>
      </c>
      <c r="E222" s="5">
        <v>1000</v>
      </c>
    </row>
    <row r="223" spans="1:5" ht="12.75" customHeight="1">
      <c r="A223" s="1" t="s">
        <v>5</v>
      </c>
      <c r="B223" s="4" t="s">
        <v>28</v>
      </c>
      <c r="C223" s="3" t="s">
        <v>24</v>
      </c>
      <c r="D223" s="3" t="s">
        <v>3</v>
      </c>
      <c r="E223" s="5">
        <v>59451</v>
      </c>
    </row>
    <row r="224" spans="1:5" ht="12.75" customHeight="1">
      <c r="A224" s="1" t="s">
        <v>5</v>
      </c>
      <c r="B224" s="4" t="s">
        <v>258</v>
      </c>
      <c r="C224" s="3" t="s">
        <v>267</v>
      </c>
      <c r="D224" s="3" t="s">
        <v>3</v>
      </c>
      <c r="E224" s="5">
        <v>4533</v>
      </c>
    </row>
    <row r="225" spans="1:5" ht="12.75" customHeight="1">
      <c r="A225" s="1" t="s">
        <v>5</v>
      </c>
      <c r="B225" s="4" t="s">
        <v>116</v>
      </c>
      <c r="C225" s="3" t="s">
        <v>117</v>
      </c>
      <c r="D225" s="3" t="s">
        <v>3</v>
      </c>
      <c r="E225" s="5">
        <v>1671</v>
      </c>
    </row>
    <row r="226" spans="1:5" ht="12.75" customHeight="1">
      <c r="A226" s="1" t="s">
        <v>5</v>
      </c>
      <c r="B226" s="4" t="s">
        <v>273</v>
      </c>
      <c r="C226" s="3" t="s">
        <v>30</v>
      </c>
      <c r="D226" s="3" t="s">
        <v>3</v>
      </c>
      <c r="E226" s="5">
        <v>9500</v>
      </c>
    </row>
    <row r="227" spans="1:5" ht="12.75" customHeight="1">
      <c r="A227" s="1" t="s">
        <v>5</v>
      </c>
      <c r="B227" s="4" t="s">
        <v>259</v>
      </c>
      <c r="C227" s="3" t="s">
        <v>110</v>
      </c>
      <c r="D227" s="3" t="s">
        <v>3</v>
      </c>
      <c r="E227" s="5">
        <v>4000</v>
      </c>
    </row>
    <row r="228" spans="1:5" ht="12.75" customHeight="1">
      <c r="A228" s="1" t="s">
        <v>5</v>
      </c>
      <c r="B228" s="4" t="s">
        <v>262</v>
      </c>
      <c r="C228" s="3" t="s">
        <v>264</v>
      </c>
      <c r="D228" s="3" t="s">
        <v>3</v>
      </c>
      <c r="E228" s="5">
        <v>568</v>
      </c>
    </row>
    <row r="229" spans="1:5" ht="12.75" customHeight="1">
      <c r="A229" s="9" t="s">
        <v>4</v>
      </c>
      <c r="B229" s="25">
        <v>80123</v>
      </c>
      <c r="C229" s="9" t="s">
        <v>276</v>
      </c>
      <c r="D229" s="9" t="s">
        <v>3</v>
      </c>
      <c r="E229" s="11">
        <f>SUM(E230:E237)</f>
        <v>32904</v>
      </c>
    </row>
    <row r="230" spans="1:5" ht="12.75" customHeight="1">
      <c r="A230" s="1" t="s">
        <v>5</v>
      </c>
      <c r="B230" s="4" t="s">
        <v>28</v>
      </c>
      <c r="C230" s="3" t="s">
        <v>24</v>
      </c>
      <c r="D230" s="3" t="s">
        <v>3</v>
      </c>
      <c r="E230" s="5">
        <v>7000</v>
      </c>
    </row>
    <row r="231" spans="1:5" ht="12.75" customHeight="1">
      <c r="A231" s="1" t="s">
        <v>5</v>
      </c>
      <c r="B231" s="4" t="s">
        <v>116</v>
      </c>
      <c r="C231" s="3" t="s">
        <v>117</v>
      </c>
      <c r="D231" s="3" t="s">
        <v>3</v>
      </c>
      <c r="E231" s="5">
        <v>1600</v>
      </c>
    </row>
    <row r="232" spans="1:5" ht="12.75" customHeight="1">
      <c r="A232" s="1" t="s">
        <v>5</v>
      </c>
      <c r="B232" s="4" t="s">
        <v>194</v>
      </c>
      <c r="C232" s="3" t="s">
        <v>195</v>
      </c>
      <c r="D232" s="3" t="s">
        <v>3</v>
      </c>
      <c r="E232" s="5">
        <v>200</v>
      </c>
    </row>
    <row r="233" spans="1:5" ht="12.75" customHeight="1">
      <c r="A233" s="1" t="s">
        <v>5</v>
      </c>
      <c r="B233" s="4" t="s">
        <v>273</v>
      </c>
      <c r="C233" s="3" t="s">
        <v>30</v>
      </c>
      <c r="D233" s="3" t="s">
        <v>3</v>
      </c>
      <c r="E233" s="5">
        <v>2025</v>
      </c>
    </row>
    <row r="234" spans="1:5" ht="12.75" customHeight="1">
      <c r="A234" s="1" t="s">
        <v>5</v>
      </c>
      <c r="B234" s="4" t="s">
        <v>259</v>
      </c>
      <c r="C234" s="3" t="s">
        <v>110</v>
      </c>
      <c r="D234" s="3" t="s">
        <v>3</v>
      </c>
      <c r="E234" s="5">
        <v>12452</v>
      </c>
    </row>
    <row r="235" spans="1:5" ht="12.75" customHeight="1">
      <c r="A235" s="1" t="s">
        <v>5</v>
      </c>
      <c r="B235" s="4" t="s">
        <v>261</v>
      </c>
      <c r="C235" s="3" t="s">
        <v>19</v>
      </c>
      <c r="D235" s="3" t="s">
        <v>3</v>
      </c>
      <c r="E235" s="5">
        <v>1127</v>
      </c>
    </row>
    <row r="236" spans="1:5" ht="12.75" customHeight="1">
      <c r="A236" s="1" t="s">
        <v>5</v>
      </c>
      <c r="B236" s="4" t="s">
        <v>262</v>
      </c>
      <c r="C236" s="3" t="s">
        <v>264</v>
      </c>
      <c r="D236" s="3" t="s">
        <v>3</v>
      </c>
      <c r="E236" s="5">
        <v>500</v>
      </c>
    </row>
    <row r="237" spans="1:5" ht="12.75" customHeight="1">
      <c r="A237" s="1" t="s">
        <v>5</v>
      </c>
      <c r="B237" s="4" t="s">
        <v>263</v>
      </c>
      <c r="C237" s="3" t="s">
        <v>265</v>
      </c>
      <c r="D237" s="3" t="s">
        <v>3</v>
      </c>
      <c r="E237" s="5">
        <v>8000</v>
      </c>
    </row>
    <row r="238" spans="1:5" ht="12.75" customHeight="1">
      <c r="A238" s="9" t="s">
        <v>4</v>
      </c>
      <c r="B238" s="25">
        <v>80130</v>
      </c>
      <c r="C238" s="9" t="s">
        <v>107</v>
      </c>
      <c r="D238" s="9" t="s">
        <v>3</v>
      </c>
      <c r="E238" s="11">
        <f>SUM(E239:E251)</f>
        <v>277475</v>
      </c>
    </row>
    <row r="239" spans="1:5" ht="12.75" customHeight="1">
      <c r="A239" s="1" t="s">
        <v>5</v>
      </c>
      <c r="B239" s="4" t="s">
        <v>257</v>
      </c>
      <c r="C239" s="3" t="s">
        <v>269</v>
      </c>
      <c r="D239" s="3" t="s">
        <v>3</v>
      </c>
      <c r="E239" s="5">
        <v>59970</v>
      </c>
    </row>
    <row r="240" spans="1:5" ht="12.75" customHeight="1">
      <c r="A240" s="1" t="s">
        <v>5</v>
      </c>
      <c r="B240" s="2">
        <v>4010</v>
      </c>
      <c r="C240" s="3" t="s">
        <v>24</v>
      </c>
      <c r="D240" s="3" t="s">
        <v>3</v>
      </c>
      <c r="E240" s="5">
        <v>51088</v>
      </c>
    </row>
    <row r="241" spans="1:5" ht="12.75" customHeight="1">
      <c r="A241" s="1" t="s">
        <v>5</v>
      </c>
      <c r="B241" s="4" t="s">
        <v>258</v>
      </c>
      <c r="C241" s="3" t="s">
        <v>267</v>
      </c>
      <c r="D241" s="3" t="s">
        <v>3</v>
      </c>
      <c r="E241" s="5">
        <v>2100</v>
      </c>
    </row>
    <row r="242" spans="1:5" ht="12.75" customHeight="1">
      <c r="A242" s="1" t="s">
        <v>5</v>
      </c>
      <c r="B242" s="4" t="s">
        <v>116</v>
      </c>
      <c r="C242" s="3" t="s">
        <v>117</v>
      </c>
      <c r="D242" s="3" t="s">
        <v>3</v>
      </c>
      <c r="E242" s="5">
        <v>12712</v>
      </c>
    </row>
    <row r="243" spans="1:5" ht="12.75" customHeight="1">
      <c r="A243" s="1" t="s">
        <v>5</v>
      </c>
      <c r="B243" s="4" t="s">
        <v>194</v>
      </c>
      <c r="C243" s="3" t="s">
        <v>195</v>
      </c>
      <c r="D243" s="3" t="s">
        <v>3</v>
      </c>
      <c r="E243" s="5">
        <v>1710</v>
      </c>
    </row>
    <row r="244" spans="1:5" ht="12.75" customHeight="1">
      <c r="A244" s="1" t="s">
        <v>5</v>
      </c>
      <c r="B244" s="4" t="s">
        <v>277</v>
      </c>
      <c r="C244" s="3" t="s">
        <v>279</v>
      </c>
      <c r="D244" s="3" t="s">
        <v>3</v>
      </c>
      <c r="E244" s="5">
        <v>646</v>
      </c>
    </row>
    <row r="245" spans="1:5" ht="12.75" customHeight="1">
      <c r="A245" s="1" t="s">
        <v>5</v>
      </c>
      <c r="B245" s="4" t="s">
        <v>273</v>
      </c>
      <c r="C245" s="3" t="s">
        <v>30</v>
      </c>
      <c r="D245" s="3" t="s">
        <v>3</v>
      </c>
      <c r="E245" s="5">
        <f>12444-3000</f>
        <v>9444</v>
      </c>
    </row>
    <row r="246" spans="1:5" ht="12.75" customHeight="1">
      <c r="A246" s="1" t="s">
        <v>5</v>
      </c>
      <c r="B246" s="4" t="s">
        <v>259</v>
      </c>
      <c r="C246" s="3" t="s">
        <v>110</v>
      </c>
      <c r="D246" s="3" t="s">
        <v>3</v>
      </c>
      <c r="E246" s="5">
        <v>42898</v>
      </c>
    </row>
    <row r="247" spans="1:5" ht="12.75" customHeight="1">
      <c r="A247" s="1" t="s">
        <v>5</v>
      </c>
      <c r="B247" s="4" t="s">
        <v>260</v>
      </c>
      <c r="C247" s="3" t="s">
        <v>266</v>
      </c>
      <c r="D247" s="3" t="s">
        <v>3</v>
      </c>
      <c r="E247" s="5">
        <v>44123</v>
      </c>
    </row>
    <row r="248" spans="1:5" ht="12.75" customHeight="1">
      <c r="A248" s="1" t="s">
        <v>5</v>
      </c>
      <c r="B248" s="4" t="s">
        <v>261</v>
      </c>
      <c r="C248" s="3" t="s">
        <v>19</v>
      </c>
      <c r="D248" s="3" t="s">
        <v>3</v>
      </c>
      <c r="E248" s="5">
        <v>38436</v>
      </c>
    </row>
    <row r="249" spans="1:5" ht="12.75" customHeight="1">
      <c r="A249" s="1" t="s">
        <v>5</v>
      </c>
      <c r="B249" s="4" t="s">
        <v>262</v>
      </c>
      <c r="C249" s="3" t="s">
        <v>264</v>
      </c>
      <c r="D249" s="3" t="s">
        <v>3</v>
      </c>
      <c r="E249" s="5">
        <v>3000</v>
      </c>
    </row>
    <row r="250" spans="1:5" ht="12.75" customHeight="1">
      <c r="A250" s="1" t="s">
        <v>5</v>
      </c>
      <c r="B250" s="4" t="s">
        <v>278</v>
      </c>
      <c r="C250" s="3" t="s">
        <v>280</v>
      </c>
      <c r="D250" s="3" t="s">
        <v>3</v>
      </c>
      <c r="E250" s="5">
        <v>150</v>
      </c>
    </row>
    <row r="251" spans="1:5" ht="12.75" customHeight="1">
      <c r="A251" s="1" t="s">
        <v>5</v>
      </c>
      <c r="B251" s="4" t="s">
        <v>263</v>
      </c>
      <c r="C251" s="3" t="s">
        <v>265</v>
      </c>
      <c r="D251" s="3" t="s">
        <v>3</v>
      </c>
      <c r="E251" s="5">
        <v>11198</v>
      </c>
    </row>
    <row r="252" spans="1:5" ht="12.75" customHeight="1">
      <c r="A252" s="9" t="s">
        <v>4</v>
      </c>
      <c r="B252" s="25">
        <v>80134</v>
      </c>
      <c r="C252" s="9" t="s">
        <v>281</v>
      </c>
      <c r="D252" s="9" t="s">
        <v>3</v>
      </c>
      <c r="E252" s="11">
        <f>SUM(E253:E259)</f>
        <v>20513</v>
      </c>
    </row>
    <row r="253" spans="1:5" ht="12.75" customHeight="1">
      <c r="A253" s="1" t="s">
        <v>5</v>
      </c>
      <c r="B253" s="2">
        <v>4010</v>
      </c>
      <c r="C253" s="3" t="s">
        <v>24</v>
      </c>
      <c r="D253" s="3" t="s">
        <v>3</v>
      </c>
      <c r="E253" s="5">
        <v>15980</v>
      </c>
    </row>
    <row r="254" spans="1:5" ht="12.75" customHeight="1">
      <c r="A254" s="1" t="s">
        <v>5</v>
      </c>
      <c r="B254" s="4" t="s">
        <v>258</v>
      </c>
      <c r="C254" s="3" t="s">
        <v>267</v>
      </c>
      <c r="D254" s="3" t="s">
        <v>3</v>
      </c>
      <c r="E254" s="5">
        <v>383</v>
      </c>
    </row>
    <row r="255" spans="1:5" ht="12.75" customHeight="1">
      <c r="A255" s="1" t="s">
        <v>5</v>
      </c>
      <c r="B255" s="4" t="s">
        <v>116</v>
      </c>
      <c r="C255" s="3" t="s">
        <v>117</v>
      </c>
      <c r="D255" s="3" t="s">
        <v>3</v>
      </c>
      <c r="E255" s="5">
        <v>3000</v>
      </c>
    </row>
    <row r="256" spans="1:5" ht="12.75" customHeight="1">
      <c r="A256" s="1" t="s">
        <v>5</v>
      </c>
      <c r="B256" s="4" t="s">
        <v>194</v>
      </c>
      <c r="C256" s="3" t="s">
        <v>195</v>
      </c>
      <c r="D256" s="3" t="s">
        <v>3</v>
      </c>
      <c r="E256" s="5">
        <v>400</v>
      </c>
    </row>
    <row r="257" spans="1:5" ht="12.75" customHeight="1">
      <c r="A257" s="1" t="s">
        <v>5</v>
      </c>
      <c r="B257" s="4" t="s">
        <v>253</v>
      </c>
      <c r="C257" s="3" t="s">
        <v>109</v>
      </c>
      <c r="D257" s="3" t="s">
        <v>3</v>
      </c>
      <c r="E257" s="5">
        <v>500</v>
      </c>
    </row>
    <row r="258" spans="1:5" ht="12.75" customHeight="1">
      <c r="A258" s="1" t="s">
        <v>5</v>
      </c>
      <c r="B258" s="4" t="s">
        <v>261</v>
      </c>
      <c r="C258" s="3" t="s">
        <v>19</v>
      </c>
      <c r="D258" s="3" t="s">
        <v>3</v>
      </c>
      <c r="E258" s="5">
        <v>214</v>
      </c>
    </row>
    <row r="259" spans="1:5" ht="12.75" customHeight="1">
      <c r="A259" s="1" t="s">
        <v>5</v>
      </c>
      <c r="B259" s="4" t="s">
        <v>263</v>
      </c>
      <c r="C259" s="3" t="s">
        <v>265</v>
      </c>
      <c r="D259" s="3" t="s">
        <v>3</v>
      </c>
      <c r="E259" s="5">
        <v>36</v>
      </c>
    </row>
    <row r="260" spans="1:2" ht="12.75" customHeight="1">
      <c r="A260" s="1"/>
      <c r="B260" s="4"/>
    </row>
    <row r="261" spans="1:5" ht="12.75" customHeight="1">
      <c r="A261" s="6" t="s">
        <v>2</v>
      </c>
      <c r="B261" s="20">
        <v>854</v>
      </c>
      <c r="C261" s="6" t="s">
        <v>29</v>
      </c>
      <c r="D261" s="6" t="s">
        <v>3</v>
      </c>
      <c r="E261" s="8">
        <f>E262+E272+E280</f>
        <v>104326</v>
      </c>
    </row>
    <row r="262" spans="1:5" ht="12.75" customHeight="1">
      <c r="A262" s="9" t="s">
        <v>4</v>
      </c>
      <c r="B262" s="25">
        <v>85403</v>
      </c>
      <c r="C262" s="9" t="s">
        <v>108</v>
      </c>
      <c r="D262" s="9" t="s">
        <v>3</v>
      </c>
      <c r="E262" s="11">
        <f>SUM(E263:E271)</f>
        <v>57416</v>
      </c>
    </row>
    <row r="263" spans="1:5" ht="12.75" customHeight="1">
      <c r="A263" s="1" t="s">
        <v>5</v>
      </c>
      <c r="B263" s="4" t="s">
        <v>257</v>
      </c>
      <c r="C263" s="3" t="s">
        <v>269</v>
      </c>
      <c r="D263" s="3" t="s">
        <v>3</v>
      </c>
      <c r="E263" s="5">
        <v>90</v>
      </c>
    </row>
    <row r="264" spans="1:5" ht="12.75" customHeight="1">
      <c r="A264" s="1" t="s">
        <v>5</v>
      </c>
      <c r="B264" s="4" t="s">
        <v>258</v>
      </c>
      <c r="C264" s="3" t="s">
        <v>267</v>
      </c>
      <c r="D264" s="3" t="s">
        <v>3</v>
      </c>
      <c r="E264" s="5">
        <v>2914</v>
      </c>
    </row>
    <row r="265" spans="1:5" ht="12.75" customHeight="1">
      <c r="A265" s="1" t="s">
        <v>5</v>
      </c>
      <c r="B265" s="2">
        <v>4220</v>
      </c>
      <c r="C265" s="3" t="s">
        <v>268</v>
      </c>
      <c r="D265" s="3" t="s">
        <v>3</v>
      </c>
      <c r="E265" s="5">
        <v>22000</v>
      </c>
    </row>
    <row r="266" spans="1:5" ht="12.75" customHeight="1">
      <c r="A266" s="1" t="s">
        <v>5</v>
      </c>
      <c r="B266" s="2">
        <v>4230</v>
      </c>
      <c r="C266" s="3" t="s">
        <v>255</v>
      </c>
      <c r="D266" s="3" t="s">
        <v>3</v>
      </c>
      <c r="E266" s="5">
        <v>1200</v>
      </c>
    </row>
    <row r="267" spans="1:5" ht="12.75" customHeight="1">
      <c r="A267" s="1" t="s">
        <v>5</v>
      </c>
      <c r="B267" s="4" t="s">
        <v>259</v>
      </c>
      <c r="C267" s="3" t="s">
        <v>110</v>
      </c>
      <c r="D267" s="3" t="s">
        <v>3</v>
      </c>
      <c r="E267" s="5">
        <v>19296</v>
      </c>
    </row>
    <row r="268" spans="1:5" ht="12.75" customHeight="1">
      <c r="A268" s="1" t="s">
        <v>5</v>
      </c>
      <c r="B268" s="4" t="s">
        <v>260</v>
      </c>
      <c r="C268" s="3" t="s">
        <v>266</v>
      </c>
      <c r="D268" s="3" t="s">
        <v>3</v>
      </c>
      <c r="E268" s="5">
        <v>1000</v>
      </c>
    </row>
    <row r="269" spans="1:5" ht="12.75" customHeight="1">
      <c r="A269" s="1" t="s">
        <v>5</v>
      </c>
      <c r="B269" s="4" t="s">
        <v>261</v>
      </c>
      <c r="C269" s="3" t="s">
        <v>19</v>
      </c>
      <c r="D269" s="3" t="s">
        <v>3</v>
      </c>
      <c r="E269" s="5">
        <v>10670</v>
      </c>
    </row>
    <row r="270" spans="1:5" ht="12.75" customHeight="1">
      <c r="A270" s="1" t="s">
        <v>5</v>
      </c>
      <c r="B270" s="4" t="s">
        <v>262</v>
      </c>
      <c r="C270" s="3" t="s">
        <v>264</v>
      </c>
      <c r="D270" s="3" t="s">
        <v>3</v>
      </c>
      <c r="E270" s="5">
        <v>100</v>
      </c>
    </row>
    <row r="271" spans="1:5" ht="12.75" customHeight="1">
      <c r="A271" s="1" t="s">
        <v>5</v>
      </c>
      <c r="B271" s="4" t="s">
        <v>263</v>
      </c>
      <c r="C271" s="3" t="s">
        <v>265</v>
      </c>
      <c r="D271" s="3" t="s">
        <v>3</v>
      </c>
      <c r="E271" s="5">
        <v>146</v>
      </c>
    </row>
    <row r="272" spans="1:5" ht="12.75" customHeight="1">
      <c r="A272" s="9" t="s">
        <v>4</v>
      </c>
      <c r="B272" s="25">
        <v>85406</v>
      </c>
      <c r="C272" s="9" t="s">
        <v>270</v>
      </c>
      <c r="D272" s="9" t="s">
        <v>3</v>
      </c>
      <c r="E272" s="11">
        <f>SUM(E274:E279)</f>
        <v>26334</v>
      </c>
    </row>
    <row r="273" spans="1:5" ht="12.75" customHeight="1">
      <c r="A273" s="9"/>
      <c r="B273" s="25"/>
      <c r="C273" s="9" t="s">
        <v>271</v>
      </c>
      <c r="D273" s="9"/>
      <c r="E273" s="11"/>
    </row>
    <row r="274" spans="1:5" ht="12.75" customHeight="1">
      <c r="A274" s="1" t="s">
        <v>5</v>
      </c>
      <c r="B274" s="4" t="s">
        <v>257</v>
      </c>
      <c r="C274" s="3" t="s">
        <v>269</v>
      </c>
      <c r="D274" s="3" t="s">
        <v>3</v>
      </c>
      <c r="E274" s="5">
        <v>100</v>
      </c>
    </row>
    <row r="275" spans="1:5" ht="12.75" customHeight="1">
      <c r="A275" s="1" t="s">
        <v>5</v>
      </c>
      <c r="B275" s="4" t="s">
        <v>28</v>
      </c>
      <c r="C275" s="3" t="s">
        <v>24</v>
      </c>
      <c r="D275" s="3" t="s">
        <v>3</v>
      </c>
      <c r="E275" s="5">
        <v>11201</v>
      </c>
    </row>
    <row r="276" spans="1:5" ht="12.75" customHeight="1">
      <c r="A276" s="1" t="s">
        <v>5</v>
      </c>
      <c r="B276" s="4" t="s">
        <v>258</v>
      </c>
      <c r="C276" s="3" t="s">
        <v>267</v>
      </c>
      <c r="D276" s="3" t="s">
        <v>3</v>
      </c>
      <c r="E276" s="5">
        <v>5033</v>
      </c>
    </row>
    <row r="277" spans="1:5" ht="12.75" customHeight="1">
      <c r="A277" s="1" t="s">
        <v>5</v>
      </c>
      <c r="B277" s="4" t="s">
        <v>116</v>
      </c>
      <c r="C277" s="3" t="s">
        <v>117</v>
      </c>
      <c r="D277" s="3" t="s">
        <v>3</v>
      </c>
      <c r="E277" s="5">
        <v>2007</v>
      </c>
    </row>
    <row r="278" spans="1:5" ht="12.75" customHeight="1">
      <c r="A278" s="1" t="s">
        <v>5</v>
      </c>
      <c r="B278" s="4" t="s">
        <v>194</v>
      </c>
      <c r="C278" s="3" t="s">
        <v>195</v>
      </c>
      <c r="D278" s="3" t="s">
        <v>3</v>
      </c>
      <c r="E278" s="5">
        <v>220</v>
      </c>
    </row>
    <row r="279" spans="1:5" ht="12.75" customHeight="1">
      <c r="A279" s="1" t="s">
        <v>5</v>
      </c>
      <c r="B279" s="2">
        <v>4210</v>
      </c>
      <c r="C279" s="3" t="s">
        <v>30</v>
      </c>
      <c r="D279" s="3" t="s">
        <v>3</v>
      </c>
      <c r="E279" s="5">
        <v>7773</v>
      </c>
    </row>
    <row r="280" spans="1:5" ht="12.75" customHeight="1">
      <c r="A280" s="9" t="s">
        <v>4</v>
      </c>
      <c r="B280" s="25">
        <v>85410</v>
      </c>
      <c r="C280" s="9" t="s">
        <v>272</v>
      </c>
      <c r="D280" s="9" t="s">
        <v>3</v>
      </c>
      <c r="E280" s="11">
        <f>SUM(E281:E288)</f>
        <v>20576</v>
      </c>
    </row>
    <row r="281" spans="1:5" ht="12.75" customHeight="1">
      <c r="A281" s="1" t="s">
        <v>5</v>
      </c>
      <c r="B281" s="4" t="s">
        <v>257</v>
      </c>
      <c r="C281" s="3" t="s">
        <v>269</v>
      </c>
      <c r="D281" s="3" t="s">
        <v>3</v>
      </c>
      <c r="E281" s="5">
        <v>1207</v>
      </c>
    </row>
    <row r="282" spans="1:5" ht="12.75" customHeight="1">
      <c r="A282" s="1" t="s">
        <v>5</v>
      </c>
      <c r="B282" s="4" t="s">
        <v>28</v>
      </c>
      <c r="C282" s="3" t="s">
        <v>24</v>
      </c>
      <c r="D282" s="3" t="s">
        <v>3</v>
      </c>
      <c r="E282" s="5">
        <v>12500</v>
      </c>
    </row>
    <row r="283" spans="1:5" ht="12.75" customHeight="1">
      <c r="A283" s="1" t="s">
        <v>5</v>
      </c>
      <c r="B283" s="4" t="s">
        <v>258</v>
      </c>
      <c r="C283" s="3" t="s">
        <v>267</v>
      </c>
      <c r="D283" s="3" t="s">
        <v>3</v>
      </c>
      <c r="E283" s="5">
        <v>680</v>
      </c>
    </row>
    <row r="284" spans="1:5" ht="12.75" customHeight="1">
      <c r="A284" s="1" t="s">
        <v>5</v>
      </c>
      <c r="B284" s="2">
        <v>4110</v>
      </c>
      <c r="C284" s="3" t="s">
        <v>117</v>
      </c>
      <c r="D284" s="3" t="s">
        <v>3</v>
      </c>
      <c r="E284" s="5">
        <v>2100</v>
      </c>
    </row>
    <row r="285" spans="1:5" ht="12.75" customHeight="1">
      <c r="A285" s="1" t="s">
        <v>5</v>
      </c>
      <c r="B285" s="2">
        <v>4120</v>
      </c>
      <c r="C285" s="3" t="s">
        <v>195</v>
      </c>
      <c r="D285" s="3" t="s">
        <v>3</v>
      </c>
      <c r="E285" s="5">
        <v>378</v>
      </c>
    </row>
    <row r="286" spans="1:5" ht="12.75" customHeight="1">
      <c r="A286" s="1" t="s">
        <v>5</v>
      </c>
      <c r="B286" s="4" t="s">
        <v>259</v>
      </c>
      <c r="C286" s="3" t="s">
        <v>110</v>
      </c>
      <c r="D286" s="3" t="s">
        <v>3</v>
      </c>
      <c r="E286" s="5">
        <f>3865-2000</f>
        <v>1865</v>
      </c>
    </row>
    <row r="287" spans="1:5" ht="12.75" customHeight="1">
      <c r="A287" s="1" t="s">
        <v>5</v>
      </c>
      <c r="B287" s="4" t="s">
        <v>261</v>
      </c>
      <c r="C287" s="3" t="s">
        <v>19</v>
      </c>
      <c r="D287" s="3" t="s">
        <v>3</v>
      </c>
      <c r="E287" s="5">
        <v>500</v>
      </c>
    </row>
    <row r="288" spans="1:5" ht="12.75" customHeight="1">
      <c r="A288" s="1" t="s">
        <v>5</v>
      </c>
      <c r="B288" s="4" t="s">
        <v>263</v>
      </c>
      <c r="C288" s="3" t="s">
        <v>265</v>
      </c>
      <c r="D288" s="3" t="s">
        <v>3</v>
      </c>
      <c r="E288" s="5">
        <v>1346</v>
      </c>
    </row>
    <row r="289" spans="1:2" ht="12.75" customHeight="1">
      <c r="A289" s="1"/>
      <c r="B289" s="4"/>
    </row>
    <row r="290" spans="1:3" ht="13.5" customHeight="1">
      <c r="A290" s="1"/>
      <c r="B290" s="2"/>
      <c r="C290" s="20" t="s">
        <v>111</v>
      </c>
    </row>
    <row r="291" spans="1:3" ht="12.75" customHeight="1">
      <c r="A291" s="1"/>
      <c r="B291" s="2"/>
      <c r="C291" s="20"/>
    </row>
    <row r="292" spans="1:3" ht="12.75" customHeight="1">
      <c r="A292" s="3" t="s">
        <v>167</v>
      </c>
      <c r="B292" s="2"/>
      <c r="C292" s="20"/>
    </row>
    <row r="293" spans="2:3" ht="12.75" customHeight="1">
      <c r="B293" s="2"/>
      <c r="C293" s="20"/>
    </row>
    <row r="294" spans="2:3" ht="13.5" customHeight="1">
      <c r="B294" s="2"/>
      <c r="C294" s="20" t="s">
        <v>112</v>
      </c>
    </row>
    <row r="295" spans="2:3" ht="12.75" customHeight="1">
      <c r="B295" s="2"/>
      <c r="C295" s="20"/>
    </row>
    <row r="296" spans="1:2" ht="12.75" customHeight="1">
      <c r="A296" s="3" t="s">
        <v>7</v>
      </c>
      <c r="B296" s="2"/>
    </row>
    <row r="297" ht="12.75" customHeight="1">
      <c r="B297" s="2"/>
    </row>
    <row r="298" spans="2:5" ht="12.75" customHeight="1">
      <c r="B298" s="2"/>
      <c r="C298" s="3" t="s">
        <v>8</v>
      </c>
      <c r="E298" s="5">
        <v>44302309</v>
      </c>
    </row>
    <row r="299" spans="2:5" ht="12.75" customHeight="1">
      <c r="B299" s="2"/>
      <c r="C299" s="3" t="s">
        <v>9</v>
      </c>
      <c r="E299" s="5">
        <f>1956872</f>
        <v>1956872</v>
      </c>
    </row>
    <row r="300" spans="2:5" ht="12.75" customHeight="1">
      <c r="B300" s="2"/>
      <c r="C300" s="29" t="s">
        <v>10</v>
      </c>
      <c r="E300" s="8">
        <f>SUM(E298:E299)</f>
        <v>46259181</v>
      </c>
    </row>
    <row r="301" spans="2:5" ht="12.75" customHeight="1">
      <c r="B301" s="2"/>
      <c r="C301" s="3" t="s">
        <v>11</v>
      </c>
      <c r="E301" s="5">
        <v>43563346</v>
      </c>
    </row>
    <row r="302" spans="2:5" ht="12.75" customHeight="1">
      <c r="B302" s="2"/>
      <c r="C302" s="3" t="s">
        <v>12</v>
      </c>
      <c r="E302" s="5">
        <f>2695835</f>
        <v>2695835</v>
      </c>
    </row>
    <row r="303" spans="2:5" ht="12.75" customHeight="1">
      <c r="B303" s="2"/>
      <c r="C303" s="29" t="s">
        <v>10</v>
      </c>
      <c r="E303" s="8">
        <f>SUM(E301:E302)</f>
        <v>46259181</v>
      </c>
    </row>
    <row r="304" spans="3:5" ht="12.75" customHeight="1">
      <c r="C304" s="29"/>
      <c r="E304" s="8"/>
    </row>
    <row r="305" ht="13.5" customHeight="1">
      <c r="C305" s="20" t="s">
        <v>14</v>
      </c>
    </row>
    <row r="306" ht="13.5" customHeight="1">
      <c r="C306" s="20"/>
    </row>
    <row r="307" spans="1:3" ht="13.5" customHeight="1">
      <c r="A307" s="3" t="s">
        <v>248</v>
      </c>
      <c r="C307" s="20"/>
    </row>
    <row r="308" spans="1:3" ht="13.5" customHeight="1">
      <c r="A308" s="3" t="s">
        <v>249</v>
      </c>
      <c r="C308" s="20"/>
    </row>
    <row r="309" ht="13.5" customHeight="1">
      <c r="C309" s="20"/>
    </row>
    <row r="310" ht="13.5" customHeight="1">
      <c r="C310" s="20" t="s">
        <v>166</v>
      </c>
    </row>
    <row r="311" ht="12.75" customHeight="1"/>
    <row r="312" ht="12.75" customHeight="1">
      <c r="A312" s="3" t="s">
        <v>13</v>
      </c>
    </row>
    <row r="313" ht="12.75" customHeight="1"/>
    <row r="314" ht="13.5" customHeight="1">
      <c r="C314" s="20" t="s">
        <v>205</v>
      </c>
    </row>
    <row r="315" ht="12.75" customHeight="1"/>
    <row r="316" ht="12.75" customHeight="1">
      <c r="A316" s="3" t="s">
        <v>15</v>
      </c>
    </row>
    <row r="317" ht="12.75" customHeight="1"/>
    <row r="318" ht="12.75" customHeight="1">
      <c r="A318" s="3" t="s">
        <v>16</v>
      </c>
    </row>
    <row r="319" ht="12.75" customHeight="1">
      <c r="A319" s="3" t="s">
        <v>17</v>
      </c>
    </row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</sheetData>
  <printOptions/>
  <pageMargins left="0.71" right="0.53" top="0.8" bottom="0.79" header="0.54" footer="0.57"/>
  <pageSetup horizontalDpi="600" verticalDpi="600" orientation="portrait" paperSize="9" r:id="rId1"/>
  <headerFooter alignWithMargins="0">
    <oddFooter>&amp;CStrona &amp;P</oddFooter>
  </headerFooter>
  <rowBreaks count="3" manualBreakCount="3">
    <brk id="55" max="255" man="1"/>
    <brk id="167" max="255" man="1"/>
    <brk id="282" max="255" man="1"/>
  </rowBreaks>
  <ignoredErrors>
    <ignoredError sqref="B56:B58 B167 B124 B79:B80 B35:B37 B121:B122 B93 B172 B60 B100:B106 B97:B98 B180 B170 B83 B177 B89 B30:B31 B126:B128 B117:B119 B51 B194:B199 B54 B67:B76 B62:B63 B144:B147 B274:B278 B162:B163 B203:B213 B215:B220 B161 B230:B237 B239:B251 B254:B260 B41:B44 B149:B153 B263:B271 B184:B190 B130:B133 B18:B21 B110 B25:B27 B136:B141 B281:B288 B157:B158 B160 B159 B222:B225 B226:B2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="75" zoomScaleNormal="75" workbookViewId="0" topLeftCell="A1">
      <selection activeCell="H4" sqref="H4"/>
    </sheetView>
  </sheetViews>
  <sheetFormatPr defaultColWidth="9.00390625" defaultRowHeight="12.75"/>
  <cols>
    <col min="1" max="1" width="27.75390625" style="207" customWidth="1"/>
    <col min="2" max="2" width="5.125" style="207" customWidth="1"/>
    <col min="3" max="3" width="6.75390625" style="207" customWidth="1"/>
    <col min="4" max="4" width="12.875" style="208" customWidth="1"/>
    <col min="5" max="5" width="11.125" style="207" customWidth="1"/>
    <col min="6" max="6" width="16.125" style="207" customWidth="1"/>
    <col min="7" max="7" width="14.375" style="207" customWidth="1"/>
    <col min="8" max="8" width="12.875" style="207" customWidth="1"/>
    <col min="9" max="9" width="10.125" style="207" customWidth="1"/>
    <col min="10" max="10" width="13.125" style="207" customWidth="1"/>
    <col min="11" max="11" width="11.75390625" style="207" customWidth="1"/>
    <col min="12" max="16384" width="9.125" style="207" customWidth="1"/>
  </cols>
  <sheetData>
    <row r="1" ht="12.75">
      <c r="H1" s="209" t="s">
        <v>206</v>
      </c>
    </row>
    <row r="2" ht="12.75">
      <c r="H2" s="207" t="s">
        <v>207</v>
      </c>
    </row>
    <row r="3" ht="12.75">
      <c r="H3" s="207" t="s">
        <v>291</v>
      </c>
    </row>
    <row r="6" spans="1:11" ht="18">
      <c r="A6" s="261" t="s">
        <v>243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</row>
    <row r="7" spans="1:11" ht="18">
      <c r="A7" s="259"/>
      <c r="B7" s="259"/>
      <c r="C7" s="259"/>
      <c r="D7" s="259"/>
      <c r="E7" s="259"/>
      <c r="F7" s="259"/>
      <c r="G7" s="259"/>
      <c r="H7" s="259"/>
      <c r="I7" s="259"/>
      <c r="J7" s="259"/>
      <c r="K7" s="259"/>
    </row>
    <row r="8" ht="19.5" customHeight="1" thickBot="1"/>
    <row r="9" spans="1:11" ht="13.5" thickBot="1">
      <c r="A9" s="210" t="s">
        <v>208</v>
      </c>
      <c r="B9" s="262" t="s">
        <v>209</v>
      </c>
      <c r="C9" s="263"/>
      <c r="D9" s="265" t="s">
        <v>210</v>
      </c>
      <c r="E9" s="265"/>
      <c r="F9" s="265"/>
      <c r="G9" s="265"/>
      <c r="H9" s="262" t="s">
        <v>211</v>
      </c>
      <c r="I9" s="265"/>
      <c r="J9" s="265"/>
      <c r="K9" s="266"/>
    </row>
    <row r="10" spans="1:11" ht="12.75">
      <c r="A10" s="212" t="s">
        <v>212</v>
      </c>
      <c r="B10" s="213"/>
      <c r="C10" s="214"/>
      <c r="D10" s="215"/>
      <c r="E10" s="216"/>
      <c r="F10" s="264" t="s">
        <v>244</v>
      </c>
      <c r="G10" s="264"/>
      <c r="H10" s="216"/>
      <c r="I10" s="217" t="s">
        <v>213</v>
      </c>
      <c r="J10" s="218"/>
      <c r="K10" s="219" t="s">
        <v>214</v>
      </c>
    </row>
    <row r="11" spans="1:11" ht="12.75">
      <c r="A11" s="212" t="s">
        <v>215</v>
      </c>
      <c r="B11" s="220"/>
      <c r="C11" s="221"/>
      <c r="D11" s="222" t="s">
        <v>216</v>
      </c>
      <c r="E11" s="220" t="s">
        <v>217</v>
      </c>
      <c r="F11" s="223" t="s">
        <v>218</v>
      </c>
      <c r="G11" s="223"/>
      <c r="H11" s="220" t="s">
        <v>10</v>
      </c>
      <c r="I11" s="224" t="s">
        <v>245</v>
      </c>
      <c r="J11" s="225"/>
      <c r="K11" s="226" t="s">
        <v>219</v>
      </c>
    </row>
    <row r="12" spans="1:11" ht="12.75">
      <c r="A12" s="227"/>
      <c r="B12" s="228" t="s">
        <v>220</v>
      </c>
      <c r="C12" s="229" t="s">
        <v>221</v>
      </c>
      <c r="D12" s="230"/>
      <c r="E12" s="220" t="s">
        <v>222</v>
      </c>
      <c r="F12" s="225"/>
      <c r="G12" s="225"/>
      <c r="H12" s="220"/>
      <c r="I12" s="231" t="s">
        <v>246</v>
      </c>
      <c r="J12" s="220" t="s">
        <v>223</v>
      </c>
      <c r="K12" s="226" t="s">
        <v>224</v>
      </c>
    </row>
    <row r="13" spans="1:11" ht="12.75">
      <c r="A13" s="227"/>
      <c r="B13" s="228"/>
      <c r="C13" s="229"/>
      <c r="D13" s="230"/>
      <c r="E13" s="220" t="s">
        <v>224</v>
      </c>
      <c r="F13" s="229" t="s">
        <v>226</v>
      </c>
      <c r="G13" s="228" t="s">
        <v>225</v>
      </c>
      <c r="H13" s="220"/>
      <c r="I13" s="260" t="s">
        <v>247</v>
      </c>
      <c r="J13" s="220"/>
      <c r="K13" s="226"/>
    </row>
    <row r="14" spans="1:11" ht="13.5" thickBot="1">
      <c r="A14" s="232"/>
      <c r="B14" s="233"/>
      <c r="C14" s="234"/>
      <c r="D14" s="235"/>
      <c r="E14" s="236"/>
      <c r="F14" s="237"/>
      <c r="G14" s="236"/>
      <c r="H14" s="236"/>
      <c r="I14" s="238"/>
      <c r="J14" s="236"/>
      <c r="K14" s="239"/>
    </row>
    <row r="15" spans="1:11" s="243" customFormat="1" ht="13.5" thickBot="1">
      <c r="A15" s="240">
        <v>1</v>
      </c>
      <c r="B15" s="241">
        <v>2</v>
      </c>
      <c r="C15" s="241">
        <v>3</v>
      </c>
      <c r="D15" s="242">
        <v>4</v>
      </c>
      <c r="E15" s="241">
        <v>5</v>
      </c>
      <c r="F15" s="241">
        <v>6</v>
      </c>
      <c r="G15" s="241">
        <v>7</v>
      </c>
      <c r="H15" s="241">
        <v>10</v>
      </c>
      <c r="I15" s="241">
        <v>11</v>
      </c>
      <c r="J15" s="241">
        <v>12</v>
      </c>
      <c r="K15" s="211">
        <v>13</v>
      </c>
    </row>
    <row r="16" spans="1:11" ht="12.75">
      <c r="A16" s="244"/>
      <c r="B16" s="228"/>
      <c r="C16" s="228"/>
      <c r="D16" s="245"/>
      <c r="E16" s="220"/>
      <c r="F16" s="216"/>
      <c r="G16" s="246"/>
      <c r="H16" s="220"/>
      <c r="I16" s="220"/>
      <c r="J16" s="220"/>
      <c r="K16" s="247"/>
    </row>
    <row r="17" spans="1:11" ht="12.75">
      <c r="A17" s="244" t="s">
        <v>227</v>
      </c>
      <c r="B17" s="248" t="s">
        <v>35</v>
      </c>
      <c r="C17" s="248" t="s">
        <v>36</v>
      </c>
      <c r="D17" s="249">
        <f aca="true" t="shared" si="0" ref="D17:D30">E17+F17+G17</f>
        <v>5000</v>
      </c>
      <c r="E17" s="249">
        <v>0</v>
      </c>
      <c r="F17" s="249">
        <v>0</v>
      </c>
      <c r="G17" s="250">
        <v>5000</v>
      </c>
      <c r="H17" s="249">
        <f aca="true" t="shared" si="1" ref="H17:H30">I17+J17+K17</f>
        <v>5000</v>
      </c>
      <c r="I17" s="249"/>
      <c r="J17" s="249">
        <v>5000</v>
      </c>
      <c r="K17" s="251">
        <v>0</v>
      </c>
    </row>
    <row r="18" spans="1:11" ht="12.75">
      <c r="A18" s="244" t="s">
        <v>228</v>
      </c>
      <c r="B18" s="248" t="s">
        <v>229</v>
      </c>
      <c r="C18" s="248" t="s">
        <v>230</v>
      </c>
      <c r="D18" s="249">
        <f t="shared" si="0"/>
        <v>70000</v>
      </c>
      <c r="E18" s="249">
        <v>0</v>
      </c>
      <c r="F18" s="249">
        <v>0</v>
      </c>
      <c r="G18" s="250">
        <v>70000</v>
      </c>
      <c r="H18" s="249">
        <f t="shared" si="1"/>
        <v>70000</v>
      </c>
      <c r="I18" s="249"/>
      <c r="J18" s="249">
        <v>70000</v>
      </c>
      <c r="K18" s="251">
        <v>0</v>
      </c>
    </row>
    <row r="19" spans="1:11" ht="12.75">
      <c r="A19" s="244" t="s">
        <v>231</v>
      </c>
      <c r="B19" s="248">
        <v>801</v>
      </c>
      <c r="C19" s="248">
        <v>80120</v>
      </c>
      <c r="D19" s="249">
        <f t="shared" si="0"/>
        <v>136000</v>
      </c>
      <c r="E19" s="249">
        <v>3165</v>
      </c>
      <c r="F19" s="249">
        <v>132835</v>
      </c>
      <c r="G19" s="250"/>
      <c r="H19" s="249">
        <f t="shared" si="1"/>
        <v>136000</v>
      </c>
      <c r="I19" s="252">
        <v>10535</v>
      </c>
      <c r="J19" s="249">
        <v>122300</v>
      </c>
      <c r="K19" s="251">
        <v>3165</v>
      </c>
    </row>
    <row r="20" spans="1:11" ht="12.75">
      <c r="A20" s="244" t="s">
        <v>232</v>
      </c>
      <c r="B20" s="248">
        <v>801</v>
      </c>
      <c r="C20" s="248">
        <v>80120</v>
      </c>
      <c r="D20" s="249">
        <f t="shared" si="0"/>
        <v>18480</v>
      </c>
      <c r="E20" s="249">
        <v>2381</v>
      </c>
      <c r="F20" s="249">
        <v>5599</v>
      </c>
      <c r="G20" s="250">
        <v>10500</v>
      </c>
      <c r="H20" s="249">
        <f t="shared" si="1"/>
        <v>18480</v>
      </c>
      <c r="I20" s="252"/>
      <c r="J20" s="249">
        <v>16632</v>
      </c>
      <c r="K20" s="251">
        <v>1848</v>
      </c>
    </row>
    <row r="21" spans="1:11" ht="12.75">
      <c r="A21" s="244" t="s">
        <v>233</v>
      </c>
      <c r="B21" s="248">
        <v>801</v>
      </c>
      <c r="C21" s="248">
        <v>80130</v>
      </c>
      <c r="D21" s="249">
        <f t="shared" si="0"/>
        <v>113000</v>
      </c>
      <c r="E21" s="249">
        <v>8000</v>
      </c>
      <c r="F21" s="249">
        <v>105000</v>
      </c>
      <c r="G21" s="250"/>
      <c r="H21" s="249">
        <f t="shared" si="1"/>
        <v>113000</v>
      </c>
      <c r="I21" s="252">
        <v>1300</v>
      </c>
      <c r="J21" s="249">
        <v>103700</v>
      </c>
      <c r="K21" s="251">
        <v>8000</v>
      </c>
    </row>
    <row r="22" spans="1:11" ht="12.75">
      <c r="A22" s="244" t="s">
        <v>234</v>
      </c>
      <c r="B22" s="248">
        <v>801</v>
      </c>
      <c r="C22" s="248" t="s">
        <v>235</v>
      </c>
      <c r="D22" s="249">
        <f t="shared" si="0"/>
        <v>116500</v>
      </c>
      <c r="E22" s="249">
        <v>500</v>
      </c>
      <c r="F22" s="249">
        <v>101000</v>
      </c>
      <c r="G22" s="250">
        <v>15000</v>
      </c>
      <c r="H22" s="249">
        <f t="shared" si="1"/>
        <v>116500</v>
      </c>
      <c r="I22" s="252"/>
      <c r="J22" s="249">
        <v>116000</v>
      </c>
      <c r="K22" s="251">
        <v>500</v>
      </c>
    </row>
    <row r="23" spans="1:11" ht="12.75">
      <c r="A23" s="244" t="s">
        <v>236</v>
      </c>
      <c r="B23" s="248">
        <v>801</v>
      </c>
      <c r="C23" s="248">
        <v>80130</v>
      </c>
      <c r="D23" s="249">
        <f t="shared" si="0"/>
        <v>77480</v>
      </c>
      <c r="E23" s="249">
        <v>0</v>
      </c>
      <c r="F23" s="249">
        <v>77480</v>
      </c>
      <c r="G23" s="250"/>
      <c r="H23" s="249">
        <f t="shared" si="1"/>
        <v>77480</v>
      </c>
      <c r="I23" s="252"/>
      <c r="J23" s="249">
        <v>77480</v>
      </c>
      <c r="K23" s="251">
        <v>0</v>
      </c>
    </row>
    <row r="24" spans="1:11" ht="12.75">
      <c r="A24" s="244" t="s">
        <v>237</v>
      </c>
      <c r="B24" s="248">
        <v>801</v>
      </c>
      <c r="C24" s="248" t="s">
        <v>235</v>
      </c>
      <c r="D24" s="249">
        <f t="shared" si="0"/>
        <v>111800</v>
      </c>
      <c r="E24" s="249">
        <v>13400</v>
      </c>
      <c r="F24" s="249">
        <v>96900</v>
      </c>
      <c r="G24" s="250">
        <v>1500</v>
      </c>
      <c r="H24" s="249">
        <f t="shared" si="1"/>
        <v>111800</v>
      </c>
      <c r="I24" s="252">
        <v>380</v>
      </c>
      <c r="J24" s="249">
        <v>98020</v>
      </c>
      <c r="K24" s="251">
        <v>13400</v>
      </c>
    </row>
    <row r="25" spans="1:11" ht="12.75">
      <c r="A25" s="244" t="s">
        <v>238</v>
      </c>
      <c r="B25" s="248">
        <v>801</v>
      </c>
      <c r="C25" s="248">
        <v>80130</v>
      </c>
      <c r="D25" s="249">
        <f t="shared" si="0"/>
        <v>71000</v>
      </c>
      <c r="E25" s="249">
        <v>1000</v>
      </c>
      <c r="F25" s="249">
        <v>70000</v>
      </c>
      <c r="G25" s="250"/>
      <c r="H25" s="249">
        <f t="shared" si="1"/>
        <v>71000</v>
      </c>
      <c r="I25" s="252"/>
      <c r="J25" s="249">
        <v>70500</v>
      </c>
      <c r="K25" s="251">
        <v>500</v>
      </c>
    </row>
    <row r="26" spans="1:11" ht="12.75">
      <c r="A26" s="244" t="s">
        <v>239</v>
      </c>
      <c r="B26" s="248">
        <v>854</v>
      </c>
      <c r="C26" s="248">
        <v>85403</v>
      </c>
      <c r="D26" s="249">
        <f t="shared" si="0"/>
        <v>51043</v>
      </c>
      <c r="E26" s="249">
        <v>1043</v>
      </c>
      <c r="F26" s="249">
        <v>0</v>
      </c>
      <c r="G26" s="250">
        <v>50000</v>
      </c>
      <c r="H26" s="249">
        <f t="shared" si="1"/>
        <v>51043</v>
      </c>
      <c r="I26" s="252"/>
      <c r="J26" s="249">
        <v>51000</v>
      </c>
      <c r="K26" s="251">
        <v>43</v>
      </c>
    </row>
    <row r="27" spans="1:11" ht="12.75">
      <c r="A27" s="244" t="s">
        <v>240</v>
      </c>
      <c r="B27" s="248">
        <v>854</v>
      </c>
      <c r="C27" s="248">
        <v>85403</v>
      </c>
      <c r="D27" s="249">
        <f t="shared" si="0"/>
        <v>39700</v>
      </c>
      <c r="E27" s="249">
        <v>7000</v>
      </c>
      <c r="F27" s="249">
        <v>30700</v>
      </c>
      <c r="G27" s="250">
        <v>2000</v>
      </c>
      <c r="H27" s="249">
        <f t="shared" si="1"/>
        <v>39700</v>
      </c>
      <c r="I27" s="252"/>
      <c r="J27" s="249">
        <v>39700</v>
      </c>
      <c r="K27" s="251">
        <v>0</v>
      </c>
    </row>
    <row r="28" spans="1:11" ht="12.75">
      <c r="A28" s="244" t="s">
        <v>240</v>
      </c>
      <c r="B28" s="248" t="s">
        <v>241</v>
      </c>
      <c r="C28" s="248" t="s">
        <v>242</v>
      </c>
      <c r="D28" s="249">
        <f t="shared" si="0"/>
        <v>22680</v>
      </c>
      <c r="E28" s="249">
        <v>0</v>
      </c>
      <c r="F28" s="249">
        <v>22680</v>
      </c>
      <c r="G28" s="250"/>
      <c r="H28" s="249">
        <f t="shared" si="1"/>
        <v>22680</v>
      </c>
      <c r="I28" s="252"/>
      <c r="J28" s="249">
        <v>22680</v>
      </c>
      <c r="K28" s="251">
        <v>0</v>
      </c>
    </row>
    <row r="29" spans="1:11" ht="12.75">
      <c r="A29" s="244" t="s">
        <v>234</v>
      </c>
      <c r="B29" s="248">
        <v>854</v>
      </c>
      <c r="C29" s="248">
        <v>85410</v>
      </c>
      <c r="D29" s="249">
        <f t="shared" si="0"/>
        <v>64960</v>
      </c>
      <c r="E29" s="249">
        <v>200</v>
      </c>
      <c r="F29" s="249">
        <v>64760</v>
      </c>
      <c r="G29" s="250"/>
      <c r="H29" s="249">
        <f t="shared" si="1"/>
        <v>64960</v>
      </c>
      <c r="I29" s="252"/>
      <c r="J29" s="249">
        <v>64760</v>
      </c>
      <c r="K29" s="251">
        <v>200</v>
      </c>
    </row>
    <row r="30" spans="1:11" ht="12.75">
      <c r="A30" s="244" t="s">
        <v>237</v>
      </c>
      <c r="B30" s="248">
        <v>854</v>
      </c>
      <c r="C30" s="248">
        <v>85410</v>
      </c>
      <c r="D30" s="249">
        <f t="shared" si="0"/>
        <v>50800</v>
      </c>
      <c r="E30" s="249">
        <v>1200</v>
      </c>
      <c r="F30" s="249">
        <v>48100</v>
      </c>
      <c r="G30" s="250">
        <v>1500</v>
      </c>
      <c r="H30" s="249">
        <f t="shared" si="1"/>
        <v>50800</v>
      </c>
      <c r="I30" s="252"/>
      <c r="J30" s="249">
        <v>49600</v>
      </c>
      <c r="K30" s="251">
        <v>1200</v>
      </c>
    </row>
    <row r="31" spans="1:11" ht="15.75" customHeight="1" thickBot="1">
      <c r="A31" s="244"/>
      <c r="B31" s="228"/>
      <c r="C31" s="228"/>
      <c r="D31" s="249"/>
      <c r="E31" s="249"/>
      <c r="F31" s="249"/>
      <c r="G31" s="250"/>
      <c r="H31" s="249"/>
      <c r="I31" s="252"/>
      <c r="J31" s="249"/>
      <c r="K31" s="253"/>
    </row>
    <row r="32" spans="1:11" s="209" customFormat="1" ht="18.75" customHeight="1" thickBot="1">
      <c r="A32" s="254" t="s">
        <v>216</v>
      </c>
      <c r="B32" s="255"/>
      <c r="C32" s="255"/>
      <c r="D32" s="256">
        <f aca="true" t="shared" si="2" ref="D32:J32">SUM(D17:D31)</f>
        <v>948443</v>
      </c>
      <c r="E32" s="256">
        <f t="shared" si="2"/>
        <v>37889</v>
      </c>
      <c r="F32" s="256">
        <f t="shared" si="2"/>
        <v>755054</v>
      </c>
      <c r="G32" s="257">
        <f t="shared" si="2"/>
        <v>155500</v>
      </c>
      <c r="H32" s="256">
        <f t="shared" si="2"/>
        <v>948443</v>
      </c>
      <c r="I32" s="256">
        <f t="shared" si="2"/>
        <v>12215</v>
      </c>
      <c r="J32" s="256">
        <f t="shared" si="2"/>
        <v>907372</v>
      </c>
      <c r="K32" s="258">
        <f>SUM(K17:K30)</f>
        <v>28856</v>
      </c>
    </row>
  </sheetData>
  <mergeCells count="5">
    <mergeCell ref="A6:K6"/>
    <mergeCell ref="B9:C9"/>
    <mergeCell ref="F10:G10"/>
    <mergeCell ref="D9:G9"/>
    <mergeCell ref="H9:K9"/>
  </mergeCells>
  <printOptions/>
  <pageMargins left="0.22" right="0.28" top="0.81" bottom="0.66" header="0.5" footer="0.5"/>
  <pageSetup horizontalDpi="600" verticalDpi="600" orientation="landscape" paperSize="9" r:id="rId1"/>
  <ignoredErrors>
    <ignoredError sqref="B28:C29 B17:C2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183"/>
  <sheetViews>
    <sheetView zoomScale="80" zoomScaleNormal="80" workbookViewId="0" topLeftCell="A16">
      <selection activeCell="D50" sqref="D50"/>
    </sheetView>
  </sheetViews>
  <sheetFormatPr defaultColWidth="9.00390625" defaultRowHeight="12.75"/>
  <cols>
    <col min="1" max="1" width="8.125" style="30" customWidth="1"/>
    <col min="2" max="2" width="5.00390625" style="31" customWidth="1"/>
    <col min="3" max="3" width="8.25390625" style="32" customWidth="1"/>
    <col min="4" max="4" width="7.625" style="32" customWidth="1"/>
    <col min="5" max="5" width="8.00390625" style="32" customWidth="1"/>
    <col min="6" max="7" width="7.625" style="32" customWidth="1"/>
    <col min="8" max="8" width="6.875" style="32" customWidth="1"/>
    <col min="9" max="9" width="8.25390625" style="32" customWidth="1"/>
    <col min="10" max="11" width="8.125" style="32" customWidth="1"/>
    <col min="12" max="12" width="7.125" style="33" customWidth="1"/>
    <col min="13" max="13" width="7.75390625" style="30" customWidth="1"/>
    <col min="14" max="14" width="7.875" style="30" customWidth="1"/>
    <col min="15" max="15" width="5.875" style="32" customWidth="1"/>
    <col min="16" max="16" width="7.00390625" style="32" customWidth="1"/>
    <col min="17" max="17" width="7.125" style="32" customWidth="1"/>
    <col min="18" max="18" width="8.00390625" style="32" customWidth="1"/>
    <col min="19" max="19" width="9.375" style="34" customWidth="1"/>
    <col min="20" max="16384" width="9.125" style="30" customWidth="1"/>
  </cols>
  <sheetData>
    <row r="1" spans="1:19" s="40" customFormat="1" ht="16.5" customHeight="1">
      <c r="A1" s="37"/>
      <c r="B1" s="38"/>
      <c r="C1" s="39"/>
      <c r="F1" s="39"/>
      <c r="G1" s="39"/>
      <c r="H1" s="41" t="s">
        <v>42</v>
      </c>
      <c r="I1" s="39"/>
      <c r="J1" s="42"/>
      <c r="K1" s="42"/>
      <c r="L1" s="43"/>
      <c r="O1" s="42"/>
      <c r="P1" s="42"/>
      <c r="Q1" s="42"/>
      <c r="R1" s="42"/>
      <c r="S1" s="44"/>
    </row>
    <row r="2" spans="2:18" ht="15.75">
      <c r="B2" s="45"/>
      <c r="C2" s="46"/>
      <c r="D2" s="47"/>
      <c r="E2" s="48"/>
      <c r="F2" s="48"/>
      <c r="G2" s="48"/>
      <c r="H2" s="48" t="s">
        <v>168</v>
      </c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7" ht="13.5" customHeight="1">
      <c r="A3" s="46"/>
      <c r="B3" s="49"/>
      <c r="C3" s="50"/>
      <c r="D3" s="50"/>
      <c r="E3" s="50"/>
      <c r="F3" s="50"/>
      <c r="G3" s="51"/>
      <c r="H3" s="50"/>
      <c r="I3" s="50"/>
      <c r="J3" s="36"/>
      <c r="L3" s="52"/>
      <c r="Q3" s="53"/>
    </row>
    <row r="4" spans="1:19" s="60" customFormat="1" ht="13.5" customHeight="1" thickBot="1">
      <c r="A4" s="54"/>
      <c r="B4" s="55"/>
      <c r="C4" s="56"/>
      <c r="D4" s="56"/>
      <c r="E4" s="56"/>
      <c r="F4" s="56"/>
      <c r="G4" s="56"/>
      <c r="H4" s="56"/>
      <c r="I4" s="56"/>
      <c r="J4" s="57"/>
      <c r="K4" s="58"/>
      <c r="L4" s="59"/>
      <c r="O4" s="58"/>
      <c r="P4" s="58"/>
      <c r="Q4" s="61"/>
      <c r="R4" s="58"/>
      <c r="S4" s="62"/>
    </row>
    <row r="5" spans="1:19" s="35" customFormat="1" ht="11.25" customHeight="1" thickBot="1">
      <c r="A5" s="63"/>
      <c r="B5" s="64"/>
      <c r="C5" s="65" t="s">
        <v>50</v>
      </c>
      <c r="D5" s="65" t="s">
        <v>44</v>
      </c>
      <c r="E5" s="65" t="s">
        <v>121</v>
      </c>
      <c r="F5" s="65" t="s">
        <v>45</v>
      </c>
      <c r="G5" s="65" t="s">
        <v>121</v>
      </c>
      <c r="H5" s="65" t="s">
        <v>45</v>
      </c>
      <c r="I5" s="65" t="s">
        <v>46</v>
      </c>
      <c r="J5" s="65" t="s">
        <v>47</v>
      </c>
      <c r="K5" s="65" t="s">
        <v>48</v>
      </c>
      <c r="L5" s="67" t="s">
        <v>50</v>
      </c>
      <c r="M5" s="65" t="s">
        <v>53</v>
      </c>
      <c r="N5" s="66" t="s">
        <v>49</v>
      </c>
      <c r="O5" s="65" t="s">
        <v>51</v>
      </c>
      <c r="P5" s="65" t="s">
        <v>52</v>
      </c>
      <c r="Q5" s="65" t="s">
        <v>52</v>
      </c>
      <c r="R5" s="65" t="s">
        <v>122</v>
      </c>
      <c r="S5" s="68" t="s">
        <v>10</v>
      </c>
    </row>
    <row r="6" spans="1:19" s="35" customFormat="1" ht="13.5" customHeight="1" thickBot="1">
      <c r="A6" s="69" t="s">
        <v>54</v>
      </c>
      <c r="B6" s="70" t="s">
        <v>55</v>
      </c>
      <c r="C6" s="71" t="s">
        <v>56</v>
      </c>
      <c r="D6" s="71" t="s">
        <v>57</v>
      </c>
      <c r="E6" s="185" t="s">
        <v>58</v>
      </c>
      <c r="F6" s="71" t="s">
        <v>56</v>
      </c>
      <c r="G6" s="71" t="s">
        <v>57</v>
      </c>
      <c r="H6" s="71" t="s">
        <v>59</v>
      </c>
      <c r="I6" s="71" t="s">
        <v>56</v>
      </c>
      <c r="J6" s="71" t="s">
        <v>57</v>
      </c>
      <c r="K6" s="71" t="s">
        <v>59</v>
      </c>
      <c r="L6" s="73" t="s">
        <v>60</v>
      </c>
      <c r="M6" s="74" t="s">
        <v>56</v>
      </c>
      <c r="N6" s="72" t="s">
        <v>59</v>
      </c>
      <c r="O6" s="71" t="s">
        <v>61</v>
      </c>
      <c r="P6" s="74" t="s">
        <v>62</v>
      </c>
      <c r="Q6" s="74" t="s">
        <v>63</v>
      </c>
      <c r="R6" s="74" t="s">
        <v>123</v>
      </c>
      <c r="S6" s="75"/>
    </row>
    <row r="7" spans="1:19" s="78" customFormat="1" ht="13.5" customHeight="1" thickBot="1">
      <c r="A7" s="76"/>
      <c r="B7" s="77"/>
      <c r="C7" s="186" t="s">
        <v>124</v>
      </c>
      <c r="D7" s="186" t="s">
        <v>125</v>
      </c>
      <c r="E7" s="186" t="s">
        <v>126</v>
      </c>
      <c r="F7" s="186" t="s">
        <v>127</v>
      </c>
      <c r="G7" s="186" t="s">
        <v>128</v>
      </c>
      <c r="H7" s="186" t="s">
        <v>129</v>
      </c>
      <c r="I7" s="186" t="s">
        <v>130</v>
      </c>
      <c r="J7" s="186" t="s">
        <v>131</v>
      </c>
      <c r="K7" s="186" t="s">
        <v>132</v>
      </c>
      <c r="L7" s="186" t="s">
        <v>133</v>
      </c>
      <c r="M7" s="186" t="s">
        <v>134</v>
      </c>
      <c r="N7" s="186" t="s">
        <v>135</v>
      </c>
      <c r="O7" s="186" t="s">
        <v>136</v>
      </c>
      <c r="P7" s="186" t="s">
        <v>137</v>
      </c>
      <c r="Q7" s="186" t="s">
        <v>138</v>
      </c>
      <c r="R7" s="187" t="s">
        <v>139</v>
      </c>
      <c r="S7" s="188" t="s">
        <v>140</v>
      </c>
    </row>
    <row r="8" spans="1:19" ht="12.75" customHeight="1">
      <c r="A8" s="79">
        <v>80102</v>
      </c>
      <c r="B8" s="80">
        <v>3020</v>
      </c>
      <c r="C8" s="81"/>
      <c r="D8" s="82"/>
      <c r="E8" s="83"/>
      <c r="F8" s="83"/>
      <c r="G8" s="83">
        <v>-200</v>
      </c>
      <c r="H8" s="83"/>
      <c r="I8" s="83"/>
      <c r="J8" s="83"/>
      <c r="K8" s="83"/>
      <c r="L8" s="83"/>
      <c r="M8" s="84"/>
      <c r="N8" s="85"/>
      <c r="O8" s="85"/>
      <c r="P8" s="85"/>
      <c r="Q8" s="85"/>
      <c r="R8" s="85"/>
      <c r="S8" s="189">
        <f aca="true" t="shared" si="0" ref="S8:S39">R8+Q8+P8+O8+N8+M8+L8+K8+J8+I8+H8+G8+F8+E8+D8+C8</f>
        <v>-200</v>
      </c>
    </row>
    <row r="9" spans="1:19" ht="12.75" customHeight="1">
      <c r="A9" s="86"/>
      <c r="B9" s="80">
        <v>4010</v>
      </c>
      <c r="C9" s="87"/>
      <c r="D9" s="82"/>
      <c r="E9" s="82"/>
      <c r="F9" s="82"/>
      <c r="G9" s="82">
        <v>-9472</v>
      </c>
      <c r="H9" s="82"/>
      <c r="I9" s="82"/>
      <c r="J9" s="82"/>
      <c r="K9" s="82"/>
      <c r="L9" s="82"/>
      <c r="M9" s="85"/>
      <c r="N9" s="85"/>
      <c r="O9" s="85"/>
      <c r="P9" s="85"/>
      <c r="Q9" s="85"/>
      <c r="R9" s="85"/>
      <c r="S9" s="190">
        <f t="shared" si="0"/>
        <v>-9472</v>
      </c>
    </row>
    <row r="10" spans="1:19" ht="12.75" customHeight="1">
      <c r="A10" s="88"/>
      <c r="B10" s="89">
        <v>4040</v>
      </c>
      <c r="C10" s="81"/>
      <c r="D10" s="83"/>
      <c r="E10" s="83"/>
      <c r="F10" s="83"/>
      <c r="G10" s="83">
        <v>-600</v>
      </c>
      <c r="H10" s="83"/>
      <c r="I10" s="83"/>
      <c r="J10" s="83"/>
      <c r="K10" s="83"/>
      <c r="L10" s="83"/>
      <c r="M10" s="84"/>
      <c r="N10" s="85"/>
      <c r="O10" s="85"/>
      <c r="P10" s="85"/>
      <c r="Q10" s="85"/>
      <c r="R10" s="85"/>
      <c r="S10" s="190">
        <f t="shared" si="0"/>
        <v>-600</v>
      </c>
    </row>
    <row r="11" spans="1:19" ht="12.75" customHeight="1">
      <c r="A11" s="88"/>
      <c r="B11" s="89">
        <v>4110</v>
      </c>
      <c r="C11" s="81"/>
      <c r="D11" s="83"/>
      <c r="E11" s="83"/>
      <c r="F11" s="83"/>
      <c r="G11" s="83">
        <v>-1300</v>
      </c>
      <c r="H11" s="83"/>
      <c r="I11" s="83"/>
      <c r="J11" s="83"/>
      <c r="K11" s="83"/>
      <c r="L11" s="83"/>
      <c r="M11" s="84"/>
      <c r="N11" s="85"/>
      <c r="O11" s="85"/>
      <c r="P11" s="85"/>
      <c r="Q11" s="85"/>
      <c r="R11" s="85"/>
      <c r="S11" s="190">
        <f t="shared" si="0"/>
        <v>-1300</v>
      </c>
    </row>
    <row r="12" spans="1:19" ht="12.75" customHeight="1">
      <c r="A12" s="88" t="s">
        <v>64</v>
      </c>
      <c r="B12" s="90">
        <v>4120</v>
      </c>
      <c r="C12" s="91"/>
      <c r="D12" s="92"/>
      <c r="E12" s="92"/>
      <c r="F12" s="92"/>
      <c r="G12" s="92">
        <v>-700</v>
      </c>
      <c r="H12" s="92"/>
      <c r="I12" s="92"/>
      <c r="J12" s="92"/>
      <c r="K12" s="92"/>
      <c r="L12" s="92"/>
      <c r="M12" s="93"/>
      <c r="N12" s="93"/>
      <c r="O12" s="84"/>
      <c r="P12" s="84"/>
      <c r="Q12" s="84"/>
      <c r="R12" s="94"/>
      <c r="S12" s="190">
        <f t="shared" si="0"/>
        <v>-700</v>
      </c>
    </row>
    <row r="13" spans="1:19" ht="12.75" customHeight="1">
      <c r="A13" s="88" t="s">
        <v>65</v>
      </c>
      <c r="B13" s="89">
        <v>4210</v>
      </c>
      <c r="C13" s="81"/>
      <c r="D13" s="83"/>
      <c r="E13" s="83"/>
      <c r="F13" s="83"/>
      <c r="G13" s="83">
        <v>-192</v>
      </c>
      <c r="H13" s="83"/>
      <c r="I13" s="83"/>
      <c r="J13" s="83"/>
      <c r="K13" s="83"/>
      <c r="L13" s="83"/>
      <c r="M13" s="84"/>
      <c r="N13" s="83"/>
      <c r="O13" s="85"/>
      <c r="P13" s="85"/>
      <c r="Q13" s="85"/>
      <c r="R13" s="85"/>
      <c r="S13" s="190">
        <f t="shared" si="0"/>
        <v>-192</v>
      </c>
    </row>
    <row r="14" spans="1:19" ht="12.75" customHeight="1">
      <c r="A14" s="88" t="s">
        <v>66</v>
      </c>
      <c r="B14" s="89">
        <v>4240</v>
      </c>
      <c r="C14" s="81"/>
      <c r="D14" s="83"/>
      <c r="E14" s="83"/>
      <c r="F14" s="83"/>
      <c r="G14" s="83">
        <v>-500</v>
      </c>
      <c r="H14" s="83"/>
      <c r="I14" s="83"/>
      <c r="J14" s="83"/>
      <c r="K14" s="83"/>
      <c r="L14" s="83"/>
      <c r="M14" s="84"/>
      <c r="N14" s="85"/>
      <c r="O14" s="85"/>
      <c r="P14" s="85"/>
      <c r="Q14" s="85"/>
      <c r="R14" s="85"/>
      <c r="S14" s="190">
        <f t="shared" si="0"/>
        <v>-500</v>
      </c>
    </row>
    <row r="15" spans="1:19" ht="12.75" customHeight="1">
      <c r="A15" s="88" t="s">
        <v>67</v>
      </c>
      <c r="B15" s="89">
        <v>4260</v>
      </c>
      <c r="C15" s="81"/>
      <c r="D15" s="83"/>
      <c r="E15" s="83"/>
      <c r="F15" s="83"/>
      <c r="G15" s="83">
        <v>-5800</v>
      </c>
      <c r="H15" s="83"/>
      <c r="I15" s="83"/>
      <c r="J15" s="83"/>
      <c r="K15" s="83"/>
      <c r="L15" s="83"/>
      <c r="M15" s="84"/>
      <c r="N15" s="85"/>
      <c r="O15" s="85"/>
      <c r="P15" s="85"/>
      <c r="Q15" s="85"/>
      <c r="R15" s="85"/>
      <c r="S15" s="190">
        <f t="shared" si="0"/>
        <v>-5800</v>
      </c>
    </row>
    <row r="16" spans="1:19" ht="12.75" customHeight="1">
      <c r="A16" s="88"/>
      <c r="B16" s="89">
        <v>4270</v>
      </c>
      <c r="C16" s="81"/>
      <c r="D16" s="83"/>
      <c r="E16" s="83">
        <v>-1000</v>
      </c>
      <c r="F16" s="83"/>
      <c r="G16" s="83"/>
      <c r="H16" s="83"/>
      <c r="I16" s="83"/>
      <c r="J16" s="83"/>
      <c r="K16" s="83"/>
      <c r="L16" s="83"/>
      <c r="M16" s="84"/>
      <c r="N16" s="85"/>
      <c r="O16" s="85"/>
      <c r="P16" s="85"/>
      <c r="Q16" s="85"/>
      <c r="R16" s="85"/>
      <c r="S16" s="190">
        <f t="shared" si="0"/>
        <v>-1000</v>
      </c>
    </row>
    <row r="17" spans="1:19" ht="12.75" customHeight="1">
      <c r="A17" s="88"/>
      <c r="B17" s="89">
        <v>4300</v>
      </c>
      <c r="C17" s="81"/>
      <c r="D17" s="83"/>
      <c r="E17" s="83"/>
      <c r="F17" s="83"/>
      <c r="G17" s="83">
        <v>-1000</v>
      </c>
      <c r="H17" s="83"/>
      <c r="I17" s="83"/>
      <c r="J17" s="83"/>
      <c r="K17" s="83"/>
      <c r="L17" s="83"/>
      <c r="M17" s="84"/>
      <c r="N17" s="85"/>
      <c r="O17" s="85"/>
      <c r="P17" s="85"/>
      <c r="Q17" s="85"/>
      <c r="R17" s="85"/>
      <c r="S17" s="190">
        <f t="shared" si="0"/>
        <v>-1000</v>
      </c>
    </row>
    <row r="18" spans="1:19" ht="12.75" customHeight="1">
      <c r="A18" s="88"/>
      <c r="B18" s="89">
        <v>4410</v>
      </c>
      <c r="C18" s="81"/>
      <c r="D18" s="83"/>
      <c r="E18" s="83"/>
      <c r="F18" s="83"/>
      <c r="G18" s="83"/>
      <c r="H18" s="83"/>
      <c r="I18" s="83"/>
      <c r="J18" s="83"/>
      <c r="K18" s="83"/>
      <c r="L18" s="83"/>
      <c r="M18" s="84"/>
      <c r="N18" s="85"/>
      <c r="O18" s="85"/>
      <c r="P18" s="85"/>
      <c r="Q18" s="85"/>
      <c r="R18" s="85"/>
      <c r="S18" s="190">
        <f t="shared" si="0"/>
        <v>0</v>
      </c>
    </row>
    <row r="19" spans="1:19" ht="12.75" customHeight="1" thickBot="1">
      <c r="A19" s="95"/>
      <c r="B19" s="96">
        <v>4440</v>
      </c>
      <c r="C19" s="97"/>
      <c r="D19" s="98"/>
      <c r="E19" s="98"/>
      <c r="F19" s="98"/>
      <c r="G19" s="98">
        <v>-2090</v>
      </c>
      <c r="H19" s="98"/>
      <c r="I19" s="98"/>
      <c r="J19" s="98"/>
      <c r="K19" s="98"/>
      <c r="L19" s="98"/>
      <c r="M19" s="99"/>
      <c r="N19" s="99"/>
      <c r="O19" s="99"/>
      <c r="P19" s="99"/>
      <c r="Q19" s="98"/>
      <c r="R19" s="100"/>
      <c r="S19" s="191">
        <f t="shared" si="0"/>
        <v>-2090</v>
      </c>
    </row>
    <row r="20" spans="1:19" s="106" customFormat="1" ht="13.5" customHeight="1" thickBot="1">
      <c r="A20" s="101" t="s">
        <v>10</v>
      </c>
      <c r="B20" s="102"/>
      <c r="C20" s="103">
        <f aca="true" t="shared" si="1" ref="C20:R20">SUM(C8:C19)</f>
        <v>0</v>
      </c>
      <c r="D20" s="103">
        <f t="shared" si="1"/>
        <v>0</v>
      </c>
      <c r="E20" s="103">
        <f t="shared" si="1"/>
        <v>-1000</v>
      </c>
      <c r="F20" s="103">
        <f t="shared" si="1"/>
        <v>0</v>
      </c>
      <c r="G20" s="103">
        <f t="shared" si="1"/>
        <v>-21854</v>
      </c>
      <c r="H20" s="103">
        <f t="shared" si="1"/>
        <v>0</v>
      </c>
      <c r="I20" s="103">
        <f t="shared" si="1"/>
        <v>0</v>
      </c>
      <c r="J20" s="103">
        <f t="shared" si="1"/>
        <v>0</v>
      </c>
      <c r="K20" s="103">
        <f t="shared" si="1"/>
        <v>0</v>
      </c>
      <c r="L20" s="103">
        <f t="shared" si="1"/>
        <v>0</v>
      </c>
      <c r="M20" s="103">
        <f t="shared" si="1"/>
        <v>0</v>
      </c>
      <c r="N20" s="103">
        <f t="shared" si="1"/>
        <v>0</v>
      </c>
      <c r="O20" s="103">
        <f t="shared" si="1"/>
        <v>0</v>
      </c>
      <c r="P20" s="103">
        <f t="shared" si="1"/>
        <v>0</v>
      </c>
      <c r="Q20" s="103">
        <f t="shared" si="1"/>
        <v>0</v>
      </c>
      <c r="R20" s="103">
        <f t="shared" si="1"/>
        <v>0</v>
      </c>
      <c r="S20" s="105">
        <f t="shared" si="0"/>
        <v>-22854</v>
      </c>
    </row>
    <row r="21" spans="1:19" ht="12.75" customHeight="1">
      <c r="A21" s="107">
        <v>80111</v>
      </c>
      <c r="B21" s="108">
        <v>3020</v>
      </c>
      <c r="C21" s="109"/>
      <c r="D21" s="109"/>
      <c r="E21" s="110"/>
      <c r="F21" s="110"/>
      <c r="G21" s="110">
        <v>-153</v>
      </c>
      <c r="H21" s="110"/>
      <c r="I21" s="109"/>
      <c r="J21" s="109"/>
      <c r="K21" s="109"/>
      <c r="L21" s="109"/>
      <c r="M21" s="111"/>
      <c r="N21" s="111"/>
      <c r="O21" s="111"/>
      <c r="P21" s="111"/>
      <c r="Q21" s="111"/>
      <c r="R21" s="111"/>
      <c r="S21" s="189">
        <f t="shared" si="0"/>
        <v>-153</v>
      </c>
    </row>
    <row r="22" spans="1:19" ht="12.75" customHeight="1">
      <c r="A22" s="112"/>
      <c r="B22" s="80">
        <v>4010</v>
      </c>
      <c r="C22" s="87"/>
      <c r="D22" s="87"/>
      <c r="E22" s="82"/>
      <c r="F22" s="82"/>
      <c r="G22" s="82">
        <v>-5000</v>
      </c>
      <c r="H22" s="82"/>
      <c r="I22" s="87"/>
      <c r="J22" s="82"/>
      <c r="K22" s="87"/>
      <c r="L22" s="87"/>
      <c r="M22" s="113"/>
      <c r="N22" s="113"/>
      <c r="O22" s="113"/>
      <c r="P22" s="113"/>
      <c r="Q22" s="113"/>
      <c r="R22" s="113"/>
      <c r="S22" s="190">
        <f t="shared" si="0"/>
        <v>-5000</v>
      </c>
    </row>
    <row r="23" spans="1:19" ht="12.75" customHeight="1">
      <c r="A23" s="114"/>
      <c r="B23" s="80">
        <v>4040</v>
      </c>
      <c r="C23" s="87"/>
      <c r="D23" s="87"/>
      <c r="E23" s="82"/>
      <c r="F23" s="82"/>
      <c r="G23" s="82">
        <v>-989</v>
      </c>
      <c r="H23" s="82"/>
      <c r="I23" s="87"/>
      <c r="J23" s="82"/>
      <c r="K23" s="87"/>
      <c r="L23" s="87"/>
      <c r="M23" s="113"/>
      <c r="N23" s="113"/>
      <c r="O23" s="113"/>
      <c r="P23" s="113"/>
      <c r="Q23" s="113"/>
      <c r="R23" s="113"/>
      <c r="S23" s="190">
        <f t="shared" si="0"/>
        <v>-989</v>
      </c>
    </row>
    <row r="24" spans="1:19" ht="12.75" customHeight="1">
      <c r="A24" s="88"/>
      <c r="B24" s="80">
        <v>4110</v>
      </c>
      <c r="C24" s="87"/>
      <c r="D24" s="87"/>
      <c r="E24" s="82"/>
      <c r="F24" s="82"/>
      <c r="G24" s="82"/>
      <c r="H24" s="82"/>
      <c r="I24" s="87"/>
      <c r="J24" s="82"/>
      <c r="K24" s="87"/>
      <c r="L24" s="87"/>
      <c r="M24" s="113"/>
      <c r="N24" s="113"/>
      <c r="O24" s="113"/>
      <c r="P24" s="113"/>
      <c r="Q24" s="113"/>
      <c r="R24" s="113"/>
      <c r="S24" s="190">
        <f t="shared" si="0"/>
        <v>0</v>
      </c>
    </row>
    <row r="25" spans="1:19" ht="12.75" customHeight="1">
      <c r="A25" s="88"/>
      <c r="B25" s="80">
        <v>4120</v>
      </c>
      <c r="C25" s="87"/>
      <c r="D25" s="87"/>
      <c r="E25" s="82"/>
      <c r="F25" s="82"/>
      <c r="G25" s="82"/>
      <c r="H25" s="82"/>
      <c r="I25" s="87"/>
      <c r="J25" s="82"/>
      <c r="K25" s="87"/>
      <c r="L25" s="87"/>
      <c r="M25" s="113"/>
      <c r="N25" s="113"/>
      <c r="O25" s="113"/>
      <c r="P25" s="113"/>
      <c r="Q25" s="113"/>
      <c r="R25" s="113"/>
      <c r="S25" s="190">
        <f t="shared" si="0"/>
        <v>0</v>
      </c>
    </row>
    <row r="26" spans="1:19" ht="12.75" customHeight="1">
      <c r="A26" s="88" t="s">
        <v>68</v>
      </c>
      <c r="B26" s="80">
        <v>4210</v>
      </c>
      <c r="C26" s="87"/>
      <c r="D26" s="87"/>
      <c r="E26" s="82"/>
      <c r="F26" s="82"/>
      <c r="G26" s="82"/>
      <c r="H26" s="82"/>
      <c r="I26" s="87"/>
      <c r="J26" s="82"/>
      <c r="K26" s="87"/>
      <c r="L26" s="87"/>
      <c r="M26" s="113"/>
      <c r="N26" s="113"/>
      <c r="O26" s="113"/>
      <c r="P26" s="113"/>
      <c r="Q26" s="113"/>
      <c r="R26" s="113"/>
      <c r="S26" s="190">
        <f t="shared" si="0"/>
        <v>0</v>
      </c>
    </row>
    <row r="27" spans="1:19" ht="12.75" customHeight="1">
      <c r="A27" s="88" t="s">
        <v>67</v>
      </c>
      <c r="B27" s="80">
        <v>4240</v>
      </c>
      <c r="C27" s="87"/>
      <c r="D27" s="87"/>
      <c r="E27" s="82"/>
      <c r="F27" s="82"/>
      <c r="G27" s="82">
        <v>-1000</v>
      </c>
      <c r="H27" s="82"/>
      <c r="I27" s="87"/>
      <c r="J27" s="82"/>
      <c r="K27" s="87"/>
      <c r="L27" s="87"/>
      <c r="M27" s="113"/>
      <c r="N27" s="113"/>
      <c r="O27" s="113"/>
      <c r="P27" s="113"/>
      <c r="Q27" s="113"/>
      <c r="R27" s="113"/>
      <c r="S27" s="190">
        <f t="shared" si="0"/>
        <v>-1000</v>
      </c>
    </row>
    <row r="28" spans="1:19" ht="12.75" customHeight="1">
      <c r="A28" s="88"/>
      <c r="B28" s="80">
        <v>4260</v>
      </c>
      <c r="C28" s="87"/>
      <c r="D28" s="87"/>
      <c r="E28" s="82"/>
      <c r="F28" s="82"/>
      <c r="G28" s="82">
        <v>-540</v>
      </c>
      <c r="H28" s="82"/>
      <c r="I28" s="87"/>
      <c r="J28" s="82"/>
      <c r="K28" s="87"/>
      <c r="L28" s="87"/>
      <c r="M28" s="113"/>
      <c r="N28" s="113"/>
      <c r="O28" s="113"/>
      <c r="P28" s="113"/>
      <c r="Q28" s="113"/>
      <c r="R28" s="113"/>
      <c r="S28" s="190">
        <f t="shared" si="0"/>
        <v>-540</v>
      </c>
    </row>
    <row r="29" spans="1:19" ht="12.75" customHeight="1">
      <c r="A29" s="88"/>
      <c r="B29" s="80">
        <v>4270</v>
      </c>
      <c r="C29" s="87"/>
      <c r="D29" s="87"/>
      <c r="E29" s="82"/>
      <c r="F29" s="82"/>
      <c r="G29" s="82"/>
      <c r="H29" s="82"/>
      <c r="I29" s="87"/>
      <c r="J29" s="82"/>
      <c r="K29" s="87"/>
      <c r="L29" s="87"/>
      <c r="M29" s="113"/>
      <c r="N29" s="113"/>
      <c r="O29" s="113"/>
      <c r="P29" s="113"/>
      <c r="Q29" s="113"/>
      <c r="R29" s="113"/>
      <c r="S29" s="190">
        <f t="shared" si="0"/>
        <v>0</v>
      </c>
    </row>
    <row r="30" spans="1:19" ht="12.75" customHeight="1">
      <c r="A30" s="88"/>
      <c r="B30" s="80">
        <v>4300</v>
      </c>
      <c r="C30" s="87"/>
      <c r="D30" s="87"/>
      <c r="E30" s="82"/>
      <c r="F30" s="82"/>
      <c r="G30" s="82">
        <v>-700</v>
      </c>
      <c r="H30" s="82"/>
      <c r="I30" s="87"/>
      <c r="J30" s="82"/>
      <c r="K30" s="87"/>
      <c r="L30" s="87"/>
      <c r="M30" s="113"/>
      <c r="N30" s="113"/>
      <c r="O30" s="113"/>
      <c r="P30" s="113"/>
      <c r="Q30" s="113"/>
      <c r="R30" s="113"/>
      <c r="S30" s="190">
        <f t="shared" si="0"/>
        <v>-700</v>
      </c>
    </row>
    <row r="31" spans="1:19" ht="12.75" customHeight="1">
      <c r="A31" s="88"/>
      <c r="B31" s="80">
        <v>4410</v>
      </c>
      <c r="C31" s="87"/>
      <c r="D31" s="87"/>
      <c r="E31" s="82"/>
      <c r="F31" s="82"/>
      <c r="G31" s="82"/>
      <c r="H31" s="82"/>
      <c r="I31" s="87"/>
      <c r="J31" s="82"/>
      <c r="K31" s="87"/>
      <c r="L31" s="87"/>
      <c r="M31" s="113"/>
      <c r="N31" s="113"/>
      <c r="O31" s="113"/>
      <c r="P31" s="113"/>
      <c r="Q31" s="113"/>
      <c r="R31" s="113"/>
      <c r="S31" s="190">
        <f t="shared" si="0"/>
        <v>0</v>
      </c>
    </row>
    <row r="32" spans="1:19" ht="12.75" customHeight="1" thickBot="1">
      <c r="A32" s="88"/>
      <c r="B32" s="80">
        <v>4440</v>
      </c>
      <c r="C32" s="87"/>
      <c r="D32" s="87"/>
      <c r="E32" s="82"/>
      <c r="F32" s="82"/>
      <c r="G32" s="82"/>
      <c r="H32" s="82"/>
      <c r="I32" s="87"/>
      <c r="J32" s="82"/>
      <c r="K32" s="87"/>
      <c r="L32" s="87"/>
      <c r="M32" s="113"/>
      <c r="N32" s="113"/>
      <c r="O32" s="113"/>
      <c r="P32" s="113"/>
      <c r="Q32" s="113"/>
      <c r="R32" s="113"/>
      <c r="S32" s="191">
        <f t="shared" si="0"/>
        <v>0</v>
      </c>
    </row>
    <row r="33" spans="1:19" s="106" customFormat="1" ht="14.25" customHeight="1" thickBot="1">
      <c r="A33" s="101" t="s">
        <v>10</v>
      </c>
      <c r="B33" s="102"/>
      <c r="C33" s="103">
        <f aca="true" t="shared" si="2" ref="C33:R33">SUM(C21:C32)</f>
        <v>0</v>
      </c>
      <c r="D33" s="103">
        <f t="shared" si="2"/>
        <v>0</v>
      </c>
      <c r="E33" s="103">
        <f t="shared" si="2"/>
        <v>0</v>
      </c>
      <c r="F33" s="103">
        <f t="shared" si="2"/>
        <v>0</v>
      </c>
      <c r="G33" s="103">
        <f t="shared" si="2"/>
        <v>-8382</v>
      </c>
      <c r="H33" s="103">
        <f t="shared" si="2"/>
        <v>0</v>
      </c>
      <c r="I33" s="103">
        <f t="shared" si="2"/>
        <v>0</v>
      </c>
      <c r="J33" s="103">
        <f t="shared" si="2"/>
        <v>0</v>
      </c>
      <c r="K33" s="103">
        <f t="shared" si="2"/>
        <v>0</v>
      </c>
      <c r="L33" s="103">
        <f t="shared" si="2"/>
        <v>0</v>
      </c>
      <c r="M33" s="103">
        <f t="shared" si="2"/>
        <v>0</v>
      </c>
      <c r="N33" s="103">
        <f t="shared" si="2"/>
        <v>0</v>
      </c>
      <c r="O33" s="103">
        <f t="shared" si="2"/>
        <v>0</v>
      </c>
      <c r="P33" s="103">
        <f t="shared" si="2"/>
        <v>0</v>
      </c>
      <c r="Q33" s="103">
        <f t="shared" si="2"/>
        <v>0</v>
      </c>
      <c r="R33" s="103">
        <f t="shared" si="2"/>
        <v>0</v>
      </c>
      <c r="S33" s="105">
        <f t="shared" si="0"/>
        <v>-8382</v>
      </c>
    </row>
    <row r="34" spans="1:19" s="122" customFormat="1" ht="12.75" customHeight="1">
      <c r="A34" s="115"/>
      <c r="B34" s="116">
        <v>2540</v>
      </c>
      <c r="C34" s="117"/>
      <c r="D34" s="117"/>
      <c r="E34" s="117"/>
      <c r="F34" s="117"/>
      <c r="G34" s="117"/>
      <c r="H34" s="117"/>
      <c r="I34" s="117"/>
      <c r="J34" s="117"/>
      <c r="K34" s="118"/>
      <c r="L34" s="118"/>
      <c r="M34" s="117"/>
      <c r="N34" s="117"/>
      <c r="O34" s="117"/>
      <c r="P34" s="119"/>
      <c r="Q34" s="120"/>
      <c r="R34" s="121"/>
      <c r="S34" s="189">
        <f t="shared" si="0"/>
        <v>0</v>
      </c>
    </row>
    <row r="35" spans="1:19" ht="12.75" customHeight="1">
      <c r="A35" s="107">
        <v>80120</v>
      </c>
      <c r="B35" s="89">
        <v>3020</v>
      </c>
      <c r="C35" s="83"/>
      <c r="D35" s="83"/>
      <c r="E35" s="83"/>
      <c r="F35" s="83"/>
      <c r="G35" s="83"/>
      <c r="H35" s="83"/>
      <c r="I35" s="83"/>
      <c r="J35" s="83"/>
      <c r="K35" s="83">
        <v>-1000</v>
      </c>
      <c r="L35" s="83"/>
      <c r="M35" s="84"/>
      <c r="N35" s="85"/>
      <c r="O35" s="85"/>
      <c r="P35" s="85"/>
      <c r="Q35" s="85"/>
      <c r="R35" s="85"/>
      <c r="S35" s="190">
        <f t="shared" si="0"/>
        <v>-1000</v>
      </c>
    </row>
    <row r="36" spans="1:19" ht="12.75" customHeight="1">
      <c r="A36" s="86"/>
      <c r="B36" s="80">
        <v>4010</v>
      </c>
      <c r="C36" s="82">
        <v>-34079</v>
      </c>
      <c r="D36" s="82">
        <v>-25372</v>
      </c>
      <c r="E36" s="82"/>
      <c r="F36" s="82"/>
      <c r="G36" s="82"/>
      <c r="H36" s="82"/>
      <c r="I36" s="82"/>
      <c r="J36" s="82"/>
      <c r="K36" s="82"/>
      <c r="L36" s="82"/>
      <c r="M36" s="85"/>
      <c r="N36" s="85"/>
      <c r="O36" s="85"/>
      <c r="P36" s="85"/>
      <c r="Q36" s="85"/>
      <c r="R36" s="85"/>
      <c r="S36" s="190">
        <f t="shared" si="0"/>
        <v>-59451</v>
      </c>
    </row>
    <row r="37" spans="1:19" ht="12.75" customHeight="1">
      <c r="A37" s="88" t="s">
        <v>69</v>
      </c>
      <c r="B37" s="89">
        <v>4040</v>
      </c>
      <c r="C37" s="83"/>
      <c r="D37" s="83">
        <v>-4533</v>
      </c>
      <c r="E37" s="83"/>
      <c r="F37" s="83"/>
      <c r="G37" s="83"/>
      <c r="H37" s="83"/>
      <c r="I37" s="83"/>
      <c r="J37" s="83"/>
      <c r="K37" s="83"/>
      <c r="L37" s="83"/>
      <c r="M37" s="84"/>
      <c r="N37" s="85"/>
      <c r="O37" s="85"/>
      <c r="P37" s="85"/>
      <c r="Q37" s="85"/>
      <c r="R37" s="85"/>
      <c r="S37" s="190">
        <f t="shared" si="0"/>
        <v>-4533</v>
      </c>
    </row>
    <row r="38" spans="1:19" ht="12.75" customHeight="1">
      <c r="A38" s="88" t="s">
        <v>70</v>
      </c>
      <c r="B38" s="89">
        <v>4110</v>
      </c>
      <c r="C38" s="83">
        <v>-6399</v>
      </c>
      <c r="D38" s="83">
        <f>9355-4627</f>
        <v>4728</v>
      </c>
      <c r="E38" s="83"/>
      <c r="F38" s="83"/>
      <c r="G38" s="83"/>
      <c r="H38" s="83"/>
      <c r="I38" s="83"/>
      <c r="J38" s="83"/>
      <c r="K38" s="83"/>
      <c r="L38" s="83"/>
      <c r="M38" s="84"/>
      <c r="N38" s="85"/>
      <c r="O38" s="85"/>
      <c r="P38" s="85"/>
      <c r="Q38" s="85"/>
      <c r="R38" s="85"/>
      <c r="S38" s="190">
        <f t="shared" si="0"/>
        <v>-1671</v>
      </c>
    </row>
    <row r="39" spans="1:19" ht="12.75" customHeight="1">
      <c r="A39" s="123"/>
      <c r="B39" s="90">
        <v>4120</v>
      </c>
      <c r="C39" s="92">
        <v>-871</v>
      </c>
      <c r="D39" s="92">
        <v>1125</v>
      </c>
      <c r="E39" s="92"/>
      <c r="F39" s="92"/>
      <c r="G39" s="92"/>
      <c r="H39" s="92"/>
      <c r="I39" s="92"/>
      <c r="J39" s="92"/>
      <c r="K39" s="92"/>
      <c r="L39" s="92"/>
      <c r="M39" s="93"/>
      <c r="N39" s="93"/>
      <c r="O39" s="84"/>
      <c r="P39" s="84"/>
      <c r="Q39" s="84"/>
      <c r="R39" s="94"/>
      <c r="S39" s="190">
        <f t="shared" si="0"/>
        <v>254</v>
      </c>
    </row>
    <row r="40" spans="1:19" ht="12.75" customHeight="1">
      <c r="A40" s="123"/>
      <c r="B40" s="90">
        <v>4140</v>
      </c>
      <c r="C40" s="92"/>
      <c r="D40" s="92">
        <v>3810</v>
      </c>
      <c r="E40" s="92"/>
      <c r="F40" s="92"/>
      <c r="G40" s="92"/>
      <c r="H40" s="92"/>
      <c r="I40" s="92"/>
      <c r="J40" s="92"/>
      <c r="K40" s="92"/>
      <c r="L40" s="92"/>
      <c r="M40" s="93"/>
      <c r="N40" s="83"/>
      <c r="O40" s="85"/>
      <c r="P40" s="85"/>
      <c r="Q40" s="85"/>
      <c r="R40" s="85"/>
      <c r="S40" s="190">
        <f aca="true" t="shared" si="3" ref="S40:S74">R40+Q40+P40+O40+N40+M40+L40+K40+J40+I40+H40+G40+F40+E40+D40+C40</f>
        <v>3810</v>
      </c>
    </row>
    <row r="41" spans="1:19" ht="12.75" customHeight="1">
      <c r="A41" s="88"/>
      <c r="B41" s="89">
        <v>4210</v>
      </c>
      <c r="C41" s="124"/>
      <c r="D41" s="83">
        <v>-5000</v>
      </c>
      <c r="E41" s="83"/>
      <c r="F41" s="83"/>
      <c r="G41" s="83"/>
      <c r="H41" s="83"/>
      <c r="I41" s="83"/>
      <c r="J41" s="83"/>
      <c r="K41" s="83">
        <v>-4500</v>
      </c>
      <c r="L41" s="83"/>
      <c r="M41" s="84"/>
      <c r="N41" s="85"/>
      <c r="O41" s="85"/>
      <c r="P41" s="85"/>
      <c r="Q41" s="85"/>
      <c r="R41" s="85"/>
      <c r="S41" s="190">
        <f t="shared" si="3"/>
        <v>-9500</v>
      </c>
    </row>
    <row r="42" spans="1:19" ht="12.75" customHeight="1">
      <c r="A42" s="88"/>
      <c r="B42" s="89">
        <v>4230</v>
      </c>
      <c r="C42" s="124"/>
      <c r="D42" s="83">
        <v>4300</v>
      </c>
      <c r="E42" s="83"/>
      <c r="F42" s="83"/>
      <c r="G42" s="83"/>
      <c r="H42" s="83"/>
      <c r="I42" s="83"/>
      <c r="J42" s="83"/>
      <c r="K42" s="83"/>
      <c r="L42" s="83"/>
      <c r="M42" s="84"/>
      <c r="N42" s="85"/>
      <c r="O42" s="85"/>
      <c r="P42" s="85"/>
      <c r="Q42" s="85"/>
      <c r="R42" s="85"/>
      <c r="S42" s="190">
        <f t="shared" si="3"/>
        <v>4300</v>
      </c>
    </row>
    <row r="43" spans="1:19" ht="12.75" customHeight="1">
      <c r="A43" s="88"/>
      <c r="B43" s="89">
        <v>4240</v>
      </c>
      <c r="C43" s="83"/>
      <c r="D43" s="83">
        <f>13680-10000</f>
        <v>3680</v>
      </c>
      <c r="E43" s="83"/>
      <c r="F43" s="83"/>
      <c r="G43" s="83"/>
      <c r="H43" s="83"/>
      <c r="I43" s="83"/>
      <c r="J43" s="83"/>
      <c r="K43" s="83"/>
      <c r="L43" s="83"/>
      <c r="M43" s="84"/>
      <c r="N43" s="85"/>
      <c r="O43" s="85"/>
      <c r="P43" s="85"/>
      <c r="Q43" s="85"/>
      <c r="R43" s="85"/>
      <c r="S43" s="190">
        <f t="shared" si="3"/>
        <v>3680</v>
      </c>
    </row>
    <row r="44" spans="1:19" ht="12.75" customHeight="1">
      <c r="A44" s="125"/>
      <c r="B44" s="89">
        <v>4260</v>
      </c>
      <c r="C44" s="83"/>
      <c r="D44" s="83"/>
      <c r="E44" s="83"/>
      <c r="F44" s="83"/>
      <c r="G44" s="83"/>
      <c r="H44" s="83"/>
      <c r="I44" s="83"/>
      <c r="J44" s="83"/>
      <c r="K44" s="83">
        <v>-4000</v>
      </c>
      <c r="L44" s="83"/>
      <c r="M44" s="84"/>
      <c r="N44" s="84"/>
      <c r="O44" s="84"/>
      <c r="P44" s="84"/>
      <c r="Q44" s="84"/>
      <c r="R44" s="84"/>
      <c r="S44" s="190">
        <f t="shared" si="3"/>
        <v>-4000</v>
      </c>
    </row>
    <row r="45" spans="1:19" ht="12.75" customHeight="1">
      <c r="A45" s="126"/>
      <c r="B45" s="89">
        <v>4270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4"/>
      <c r="N45" s="85"/>
      <c r="O45" s="85"/>
      <c r="P45" s="85"/>
      <c r="Q45" s="85"/>
      <c r="R45" s="85"/>
      <c r="S45" s="190">
        <f t="shared" si="3"/>
        <v>0</v>
      </c>
    </row>
    <row r="46" spans="1:19" ht="12.75" customHeight="1">
      <c r="A46" s="125"/>
      <c r="B46" s="89">
        <v>4300</v>
      </c>
      <c r="C46" s="83"/>
      <c r="D46" s="83">
        <v>50450</v>
      </c>
      <c r="E46" s="83"/>
      <c r="F46" s="83"/>
      <c r="G46" s="83"/>
      <c r="H46" s="83"/>
      <c r="I46" s="83"/>
      <c r="J46" s="83"/>
      <c r="K46" s="83"/>
      <c r="L46" s="83"/>
      <c r="M46" s="84"/>
      <c r="N46" s="85"/>
      <c r="O46" s="85"/>
      <c r="P46" s="85"/>
      <c r="Q46" s="85"/>
      <c r="R46" s="85"/>
      <c r="S46" s="190">
        <f t="shared" si="3"/>
        <v>50450</v>
      </c>
    </row>
    <row r="47" spans="1:19" ht="12.75" customHeight="1">
      <c r="A47" s="126"/>
      <c r="B47" s="89">
        <v>4350</v>
      </c>
      <c r="C47" s="83"/>
      <c r="D47" s="83">
        <v>1320</v>
      </c>
      <c r="E47" s="83"/>
      <c r="F47" s="83"/>
      <c r="G47" s="83"/>
      <c r="H47" s="83"/>
      <c r="I47" s="83"/>
      <c r="J47" s="83"/>
      <c r="K47" s="83"/>
      <c r="L47" s="83"/>
      <c r="M47" s="84"/>
      <c r="N47" s="85"/>
      <c r="O47" s="85"/>
      <c r="P47" s="85"/>
      <c r="Q47" s="85"/>
      <c r="R47" s="85"/>
      <c r="S47" s="190">
        <f t="shared" si="3"/>
        <v>1320</v>
      </c>
    </row>
    <row r="48" spans="1:19" ht="12.75" customHeight="1">
      <c r="A48" s="88"/>
      <c r="B48" s="89">
        <v>4410</v>
      </c>
      <c r="C48" s="83"/>
      <c r="D48" s="83"/>
      <c r="E48" s="83"/>
      <c r="F48" s="83"/>
      <c r="G48" s="83"/>
      <c r="H48" s="83"/>
      <c r="I48" s="83"/>
      <c r="J48" s="83"/>
      <c r="K48" s="83">
        <v>-568</v>
      </c>
      <c r="L48" s="83"/>
      <c r="M48" s="84"/>
      <c r="N48" s="85"/>
      <c r="O48" s="85"/>
      <c r="P48" s="85"/>
      <c r="Q48" s="85"/>
      <c r="R48" s="85"/>
      <c r="S48" s="190">
        <f t="shared" si="3"/>
        <v>-568</v>
      </c>
    </row>
    <row r="49" spans="1:19" ht="12.75" customHeight="1" thickBot="1">
      <c r="A49" s="95"/>
      <c r="B49" s="90">
        <v>4440</v>
      </c>
      <c r="C49" s="92"/>
      <c r="D49" s="92">
        <v>360</v>
      </c>
      <c r="E49" s="92"/>
      <c r="F49" s="92"/>
      <c r="G49" s="92"/>
      <c r="H49" s="92"/>
      <c r="I49" s="92"/>
      <c r="J49" s="92"/>
      <c r="K49" s="92"/>
      <c r="L49" s="92"/>
      <c r="M49" s="93"/>
      <c r="N49" s="93"/>
      <c r="O49" s="83"/>
      <c r="P49" s="84"/>
      <c r="Q49" s="84"/>
      <c r="R49" s="84"/>
      <c r="S49" s="191">
        <f t="shared" si="3"/>
        <v>360</v>
      </c>
    </row>
    <row r="50" spans="1:19" s="106" customFormat="1" ht="12.75" customHeight="1" thickBot="1">
      <c r="A50" s="101" t="s">
        <v>71</v>
      </c>
      <c r="B50" s="102"/>
      <c r="C50" s="103">
        <f aca="true" t="shared" si="4" ref="C50:R50">SUM(C34:C49)</f>
        <v>-41349</v>
      </c>
      <c r="D50" s="103">
        <f t="shared" si="4"/>
        <v>34868</v>
      </c>
      <c r="E50" s="103">
        <f t="shared" si="4"/>
        <v>0</v>
      </c>
      <c r="F50" s="103">
        <f t="shared" si="4"/>
        <v>0</v>
      </c>
      <c r="G50" s="103">
        <f t="shared" si="4"/>
        <v>0</v>
      </c>
      <c r="H50" s="103">
        <f t="shared" si="4"/>
        <v>0</v>
      </c>
      <c r="I50" s="103">
        <f t="shared" si="4"/>
        <v>0</v>
      </c>
      <c r="J50" s="103">
        <f t="shared" si="4"/>
        <v>0</v>
      </c>
      <c r="K50" s="103">
        <f t="shared" si="4"/>
        <v>-10068</v>
      </c>
      <c r="L50" s="103">
        <f t="shared" si="4"/>
        <v>0</v>
      </c>
      <c r="M50" s="103">
        <f t="shared" si="4"/>
        <v>0</v>
      </c>
      <c r="N50" s="103">
        <f t="shared" si="4"/>
        <v>0</v>
      </c>
      <c r="O50" s="103">
        <f t="shared" si="4"/>
        <v>0</v>
      </c>
      <c r="P50" s="103">
        <f t="shared" si="4"/>
        <v>0</v>
      </c>
      <c r="Q50" s="103">
        <f t="shared" si="4"/>
        <v>0</v>
      </c>
      <c r="R50" s="103">
        <f t="shared" si="4"/>
        <v>0</v>
      </c>
      <c r="S50" s="105">
        <f t="shared" si="3"/>
        <v>-16549</v>
      </c>
    </row>
    <row r="51" spans="1:19" ht="12.75" customHeight="1">
      <c r="A51" s="107">
        <v>80123</v>
      </c>
      <c r="B51" s="89">
        <v>3020</v>
      </c>
      <c r="C51" s="81"/>
      <c r="D51" s="81"/>
      <c r="E51" s="81"/>
      <c r="F51" s="81"/>
      <c r="G51" s="81"/>
      <c r="H51" s="81"/>
      <c r="I51" s="83"/>
      <c r="J51" s="83"/>
      <c r="K51" s="83"/>
      <c r="L51" s="83"/>
      <c r="M51" s="83"/>
      <c r="N51" s="85"/>
      <c r="O51" s="113"/>
      <c r="P51" s="113"/>
      <c r="Q51" s="113"/>
      <c r="R51" s="85"/>
      <c r="S51" s="189">
        <f t="shared" si="3"/>
        <v>0</v>
      </c>
    </row>
    <row r="52" spans="1:19" ht="12.75" customHeight="1">
      <c r="A52" s="86"/>
      <c r="B52" s="80">
        <v>4010</v>
      </c>
      <c r="C52" s="87"/>
      <c r="D52" s="87"/>
      <c r="E52" s="87"/>
      <c r="F52" s="87"/>
      <c r="G52" s="87"/>
      <c r="H52" s="87"/>
      <c r="I52" s="82">
        <v>-7000</v>
      </c>
      <c r="J52" s="82"/>
      <c r="K52" s="82"/>
      <c r="L52" s="82"/>
      <c r="M52" s="82"/>
      <c r="N52" s="85"/>
      <c r="O52" s="113"/>
      <c r="P52" s="113"/>
      <c r="Q52" s="113"/>
      <c r="R52" s="85"/>
      <c r="S52" s="190">
        <f t="shared" si="3"/>
        <v>-7000</v>
      </c>
    </row>
    <row r="53" spans="1:19" ht="12.75" customHeight="1">
      <c r="A53" s="88"/>
      <c r="B53" s="89">
        <v>4040</v>
      </c>
      <c r="C53" s="81"/>
      <c r="D53" s="81"/>
      <c r="E53" s="81"/>
      <c r="F53" s="81"/>
      <c r="G53" s="81"/>
      <c r="H53" s="81"/>
      <c r="I53" s="83"/>
      <c r="J53" s="83"/>
      <c r="K53" s="83"/>
      <c r="L53" s="83"/>
      <c r="M53" s="83"/>
      <c r="N53" s="85"/>
      <c r="O53" s="113"/>
      <c r="P53" s="113"/>
      <c r="Q53" s="113"/>
      <c r="R53" s="85"/>
      <c r="S53" s="190">
        <f t="shared" si="3"/>
        <v>0</v>
      </c>
    </row>
    <row r="54" spans="1:19" ht="12.75" customHeight="1">
      <c r="A54" s="88"/>
      <c r="B54" s="89">
        <v>4110</v>
      </c>
      <c r="C54" s="81"/>
      <c r="D54" s="81"/>
      <c r="E54" s="81"/>
      <c r="F54" s="81"/>
      <c r="G54" s="81"/>
      <c r="H54" s="81"/>
      <c r="I54" s="83">
        <v>-1600</v>
      </c>
      <c r="J54" s="83"/>
      <c r="K54" s="83"/>
      <c r="L54" s="83"/>
      <c r="M54" s="83"/>
      <c r="N54" s="85"/>
      <c r="O54" s="113"/>
      <c r="P54" s="113"/>
      <c r="Q54" s="113"/>
      <c r="R54" s="85"/>
      <c r="S54" s="190">
        <f t="shared" si="3"/>
        <v>-1600</v>
      </c>
    </row>
    <row r="55" spans="1:19" ht="12.75" customHeight="1">
      <c r="A55" s="88" t="s">
        <v>72</v>
      </c>
      <c r="B55" s="89">
        <v>4120</v>
      </c>
      <c r="C55" s="81"/>
      <c r="D55" s="81"/>
      <c r="E55" s="81"/>
      <c r="F55" s="81"/>
      <c r="G55" s="81"/>
      <c r="H55" s="81"/>
      <c r="I55" s="83">
        <v>-200</v>
      </c>
      <c r="J55" s="83"/>
      <c r="K55" s="83"/>
      <c r="L55" s="83"/>
      <c r="M55" s="83"/>
      <c r="N55" s="85"/>
      <c r="O55" s="113"/>
      <c r="P55" s="113"/>
      <c r="Q55" s="113"/>
      <c r="R55" s="85"/>
      <c r="S55" s="190">
        <f t="shared" si="3"/>
        <v>-200</v>
      </c>
    </row>
    <row r="56" spans="1:19" ht="12.75" customHeight="1">
      <c r="A56" s="88" t="s">
        <v>73</v>
      </c>
      <c r="B56" s="89">
        <v>4140</v>
      </c>
      <c r="C56" s="81"/>
      <c r="D56" s="81"/>
      <c r="E56" s="81"/>
      <c r="F56" s="81"/>
      <c r="G56" s="81"/>
      <c r="H56" s="81"/>
      <c r="I56" s="83"/>
      <c r="J56" s="83"/>
      <c r="K56" s="83"/>
      <c r="L56" s="83"/>
      <c r="M56" s="83"/>
      <c r="N56" s="85"/>
      <c r="O56" s="113"/>
      <c r="P56" s="113"/>
      <c r="Q56" s="113"/>
      <c r="R56" s="85"/>
      <c r="S56" s="190">
        <f t="shared" si="3"/>
        <v>0</v>
      </c>
    </row>
    <row r="57" spans="1:19" ht="12.75" customHeight="1">
      <c r="A57" s="88"/>
      <c r="B57" s="89">
        <v>4210</v>
      </c>
      <c r="C57" s="81"/>
      <c r="D57" s="81"/>
      <c r="E57" s="81"/>
      <c r="F57" s="81"/>
      <c r="G57" s="81"/>
      <c r="H57" s="81"/>
      <c r="I57" s="83"/>
      <c r="J57" s="83"/>
      <c r="K57" s="83">
        <v>-2025</v>
      </c>
      <c r="L57" s="83"/>
      <c r="M57" s="83"/>
      <c r="N57" s="85"/>
      <c r="O57" s="113"/>
      <c r="P57" s="113"/>
      <c r="Q57" s="113"/>
      <c r="R57" s="85"/>
      <c r="S57" s="190">
        <f t="shared" si="3"/>
        <v>-2025</v>
      </c>
    </row>
    <row r="58" spans="1:19" ht="12.75" customHeight="1">
      <c r="A58" s="88"/>
      <c r="B58" s="89">
        <v>4260</v>
      </c>
      <c r="C58" s="81"/>
      <c r="D58" s="81"/>
      <c r="E58" s="81"/>
      <c r="F58" s="81"/>
      <c r="G58" s="81"/>
      <c r="H58" s="81"/>
      <c r="I58" s="124">
        <v>-200</v>
      </c>
      <c r="J58" s="83">
        <v>-10000</v>
      </c>
      <c r="K58" s="83">
        <v>-2252</v>
      </c>
      <c r="L58" s="83"/>
      <c r="M58" s="83"/>
      <c r="N58" s="85"/>
      <c r="O58" s="113"/>
      <c r="P58" s="113"/>
      <c r="Q58" s="113"/>
      <c r="R58" s="85"/>
      <c r="S58" s="190">
        <f t="shared" si="3"/>
        <v>-12452</v>
      </c>
    </row>
    <row r="59" spans="1:19" ht="12.75" customHeight="1">
      <c r="A59" s="88"/>
      <c r="B59" s="89">
        <v>4270</v>
      </c>
      <c r="C59" s="81"/>
      <c r="D59" s="81"/>
      <c r="E59" s="81"/>
      <c r="F59" s="81"/>
      <c r="G59" s="81"/>
      <c r="H59" s="81"/>
      <c r="I59" s="124"/>
      <c r="J59" s="83"/>
      <c r="K59" s="83"/>
      <c r="L59" s="83"/>
      <c r="M59" s="83"/>
      <c r="N59" s="85"/>
      <c r="O59" s="113"/>
      <c r="P59" s="113"/>
      <c r="Q59" s="113"/>
      <c r="R59" s="85"/>
      <c r="S59" s="190">
        <f t="shared" si="3"/>
        <v>0</v>
      </c>
    </row>
    <row r="60" spans="1:19" ht="12.75" customHeight="1">
      <c r="A60" s="88"/>
      <c r="B60" s="89">
        <v>4300</v>
      </c>
      <c r="C60" s="81"/>
      <c r="D60" s="81"/>
      <c r="E60" s="81"/>
      <c r="F60" s="81"/>
      <c r="G60" s="81"/>
      <c r="H60" s="81"/>
      <c r="I60" s="124"/>
      <c r="J60" s="83"/>
      <c r="K60" s="83">
        <v>-1127</v>
      </c>
      <c r="L60" s="83"/>
      <c r="M60" s="83"/>
      <c r="N60" s="85"/>
      <c r="O60" s="113"/>
      <c r="P60" s="113"/>
      <c r="Q60" s="113"/>
      <c r="R60" s="85"/>
      <c r="S60" s="190">
        <f t="shared" si="3"/>
        <v>-1127</v>
      </c>
    </row>
    <row r="61" spans="1:19" ht="12.75" customHeight="1">
      <c r="A61" s="88"/>
      <c r="B61" s="89">
        <v>4410</v>
      </c>
      <c r="C61" s="81"/>
      <c r="D61" s="81"/>
      <c r="E61" s="81"/>
      <c r="F61" s="81"/>
      <c r="G61" s="81"/>
      <c r="H61" s="81"/>
      <c r="I61" s="124"/>
      <c r="J61" s="83"/>
      <c r="K61" s="83">
        <v>-500</v>
      </c>
      <c r="L61" s="83"/>
      <c r="M61" s="83"/>
      <c r="N61" s="85"/>
      <c r="O61" s="113"/>
      <c r="P61" s="113"/>
      <c r="Q61" s="113"/>
      <c r="R61" s="85"/>
      <c r="S61" s="190">
        <f t="shared" si="3"/>
        <v>-500</v>
      </c>
    </row>
    <row r="62" spans="1:19" ht="12.75" customHeight="1" thickBot="1">
      <c r="A62" s="88"/>
      <c r="B62" s="89">
        <v>4440</v>
      </c>
      <c r="C62" s="81"/>
      <c r="D62" s="81"/>
      <c r="E62" s="81"/>
      <c r="F62" s="81"/>
      <c r="G62" s="81"/>
      <c r="H62" s="81"/>
      <c r="I62" s="83"/>
      <c r="J62" s="83"/>
      <c r="K62" s="83">
        <v>-8000</v>
      </c>
      <c r="L62" s="83"/>
      <c r="M62" s="83"/>
      <c r="N62" s="85"/>
      <c r="O62" s="113"/>
      <c r="P62" s="113"/>
      <c r="Q62" s="113"/>
      <c r="R62" s="85"/>
      <c r="S62" s="191">
        <f t="shared" si="3"/>
        <v>-8000</v>
      </c>
    </row>
    <row r="63" spans="1:19" s="127" customFormat="1" ht="12" customHeight="1" thickBot="1">
      <c r="A63" s="101" t="s">
        <v>10</v>
      </c>
      <c r="B63" s="102"/>
      <c r="C63" s="103">
        <f aca="true" t="shared" si="5" ref="C63:R63">SUM(C51:C62)</f>
        <v>0</v>
      </c>
      <c r="D63" s="103">
        <f t="shared" si="5"/>
        <v>0</v>
      </c>
      <c r="E63" s="103">
        <f t="shared" si="5"/>
        <v>0</v>
      </c>
      <c r="F63" s="103">
        <f t="shared" si="5"/>
        <v>0</v>
      </c>
      <c r="G63" s="103">
        <f t="shared" si="5"/>
        <v>0</v>
      </c>
      <c r="H63" s="103">
        <f t="shared" si="5"/>
        <v>0</v>
      </c>
      <c r="I63" s="103">
        <f t="shared" si="5"/>
        <v>-9000</v>
      </c>
      <c r="J63" s="103">
        <f t="shared" si="5"/>
        <v>-10000</v>
      </c>
      <c r="K63" s="103">
        <f t="shared" si="5"/>
        <v>-13904</v>
      </c>
      <c r="L63" s="103">
        <f t="shared" si="5"/>
        <v>0</v>
      </c>
      <c r="M63" s="103">
        <f t="shared" si="5"/>
        <v>0</v>
      </c>
      <c r="N63" s="103">
        <f t="shared" si="5"/>
        <v>0</v>
      </c>
      <c r="O63" s="103">
        <f t="shared" si="5"/>
        <v>0</v>
      </c>
      <c r="P63" s="103">
        <f t="shared" si="5"/>
        <v>0</v>
      </c>
      <c r="Q63" s="103">
        <f t="shared" si="5"/>
        <v>0</v>
      </c>
      <c r="R63" s="103">
        <f t="shared" si="5"/>
        <v>0</v>
      </c>
      <c r="S63" s="105">
        <f t="shared" si="3"/>
        <v>-32904</v>
      </c>
    </row>
    <row r="64" spans="1:19" s="63" customFormat="1" ht="12.75" customHeight="1">
      <c r="A64" s="112"/>
      <c r="B64" s="89">
        <v>3020</v>
      </c>
      <c r="C64" s="128"/>
      <c r="D64" s="128"/>
      <c r="E64" s="128"/>
      <c r="F64" s="128"/>
      <c r="G64" s="128"/>
      <c r="H64" s="128"/>
      <c r="I64" s="128"/>
      <c r="J64" s="128"/>
      <c r="K64" s="128">
        <v>-3000</v>
      </c>
      <c r="L64" s="128">
        <v>-33670</v>
      </c>
      <c r="M64" s="128">
        <v>-23300</v>
      </c>
      <c r="N64" s="128"/>
      <c r="O64" s="110"/>
      <c r="P64" s="110"/>
      <c r="Q64" s="109"/>
      <c r="R64" s="129"/>
      <c r="S64" s="189">
        <f t="shared" si="3"/>
        <v>-59970</v>
      </c>
    </row>
    <row r="65" spans="1:19" ht="12.75" customHeight="1">
      <c r="A65" s="107">
        <v>80130</v>
      </c>
      <c r="B65" s="80">
        <v>4010</v>
      </c>
      <c r="C65" s="81">
        <v>-2832</v>
      </c>
      <c r="D65" s="81"/>
      <c r="E65" s="81"/>
      <c r="F65" s="81"/>
      <c r="G65" s="81"/>
      <c r="H65" s="81"/>
      <c r="I65" s="83">
        <v>-42691</v>
      </c>
      <c r="J65" s="83">
        <v>1035</v>
      </c>
      <c r="K65" s="83"/>
      <c r="L65" s="83"/>
      <c r="M65" s="83">
        <v>-6600</v>
      </c>
      <c r="N65" s="83"/>
      <c r="O65" s="113"/>
      <c r="P65" s="113"/>
      <c r="Q65" s="113"/>
      <c r="R65" s="85"/>
      <c r="S65" s="190">
        <f t="shared" si="3"/>
        <v>-51088</v>
      </c>
    </row>
    <row r="66" spans="1:19" ht="12.75" customHeight="1">
      <c r="A66" s="88"/>
      <c r="B66" s="89">
        <v>4040</v>
      </c>
      <c r="C66" s="81"/>
      <c r="D66" s="81"/>
      <c r="E66" s="81"/>
      <c r="F66" s="81"/>
      <c r="G66" s="81"/>
      <c r="H66" s="81"/>
      <c r="I66" s="83">
        <v>-2100</v>
      </c>
      <c r="J66" s="83"/>
      <c r="K66" s="83"/>
      <c r="L66" s="83"/>
      <c r="M66" s="83"/>
      <c r="N66" s="85"/>
      <c r="O66" s="113"/>
      <c r="P66" s="113"/>
      <c r="Q66" s="113"/>
      <c r="R66" s="85"/>
      <c r="S66" s="190">
        <f t="shared" si="3"/>
        <v>-2100</v>
      </c>
    </row>
    <row r="67" spans="1:19" ht="12.75" customHeight="1">
      <c r="A67" s="88" t="s">
        <v>74</v>
      </c>
      <c r="B67" s="89">
        <v>4110</v>
      </c>
      <c r="C67" s="81">
        <v>-521</v>
      </c>
      <c r="D67" s="81"/>
      <c r="E67" s="81"/>
      <c r="F67" s="81"/>
      <c r="G67" s="81"/>
      <c r="H67" s="81"/>
      <c r="I67" s="83">
        <v>-6800</v>
      </c>
      <c r="J67" s="83">
        <v>409</v>
      </c>
      <c r="K67" s="83"/>
      <c r="L67" s="83"/>
      <c r="M67" s="83">
        <v>-5800</v>
      </c>
      <c r="N67" s="85"/>
      <c r="O67" s="113"/>
      <c r="P67" s="113"/>
      <c r="Q67" s="113"/>
      <c r="R67" s="85"/>
      <c r="S67" s="190">
        <f t="shared" si="3"/>
        <v>-12712</v>
      </c>
    </row>
    <row r="68" spans="1:19" ht="12.75" customHeight="1">
      <c r="A68" s="88" t="s">
        <v>75</v>
      </c>
      <c r="B68" s="89">
        <v>4120</v>
      </c>
      <c r="C68" s="81">
        <v>-71</v>
      </c>
      <c r="D68" s="81"/>
      <c r="E68" s="81"/>
      <c r="F68" s="81"/>
      <c r="G68" s="81"/>
      <c r="H68" s="81"/>
      <c r="I68" s="83">
        <v>-900</v>
      </c>
      <c r="J68" s="83">
        <v>56</v>
      </c>
      <c r="K68" s="83"/>
      <c r="L68" s="83"/>
      <c r="M68" s="83">
        <v>-795</v>
      </c>
      <c r="N68" s="85"/>
      <c r="O68" s="113"/>
      <c r="P68" s="113"/>
      <c r="Q68" s="113"/>
      <c r="R68" s="85"/>
      <c r="S68" s="190">
        <f t="shared" si="3"/>
        <v>-1710</v>
      </c>
    </row>
    <row r="69" spans="1:19" ht="12.75" customHeight="1">
      <c r="A69" s="88"/>
      <c r="B69" s="89">
        <v>4140</v>
      </c>
      <c r="C69" s="81"/>
      <c r="D69" s="81"/>
      <c r="E69" s="81"/>
      <c r="F69" s="81"/>
      <c r="G69" s="81"/>
      <c r="H69" s="81"/>
      <c r="I69" s="83"/>
      <c r="J69" s="83"/>
      <c r="K69" s="83"/>
      <c r="L69" s="83"/>
      <c r="M69" s="83">
        <v>-646</v>
      </c>
      <c r="N69" s="85"/>
      <c r="O69" s="113"/>
      <c r="P69" s="113"/>
      <c r="Q69" s="113"/>
      <c r="R69" s="85"/>
      <c r="S69" s="190">
        <f t="shared" si="3"/>
        <v>-646</v>
      </c>
    </row>
    <row r="70" spans="1:19" ht="12.75" customHeight="1">
      <c r="A70" s="88"/>
      <c r="B70" s="89">
        <v>4170</v>
      </c>
      <c r="C70" s="81"/>
      <c r="D70" s="81"/>
      <c r="E70" s="81"/>
      <c r="F70" s="81"/>
      <c r="G70" s="81"/>
      <c r="H70" s="81"/>
      <c r="I70" s="83">
        <v>10900</v>
      </c>
      <c r="J70" s="83">
        <v>1260</v>
      </c>
      <c r="K70" s="83"/>
      <c r="L70" s="83"/>
      <c r="M70" s="83"/>
      <c r="N70" s="85"/>
      <c r="O70" s="113"/>
      <c r="P70" s="113"/>
      <c r="Q70" s="113"/>
      <c r="R70" s="85"/>
      <c r="S70" s="190">
        <f t="shared" si="3"/>
        <v>12160</v>
      </c>
    </row>
    <row r="71" spans="1:19" ht="12.75" customHeight="1">
      <c r="A71" s="88"/>
      <c r="B71" s="89">
        <v>4210</v>
      </c>
      <c r="C71" s="81"/>
      <c r="D71" s="81"/>
      <c r="E71" s="81"/>
      <c r="F71" s="81"/>
      <c r="G71" s="81"/>
      <c r="H71" s="81"/>
      <c r="I71" s="83"/>
      <c r="J71" s="83"/>
      <c r="K71" s="83">
        <f>3800-14300</f>
        <v>-10500</v>
      </c>
      <c r="L71" s="83"/>
      <c r="M71" s="83">
        <f>3000-1944</f>
        <v>1056</v>
      </c>
      <c r="N71" s="85"/>
      <c r="O71" s="113"/>
      <c r="P71" s="113"/>
      <c r="Q71" s="113"/>
      <c r="R71" s="85"/>
      <c r="S71" s="190">
        <f t="shared" si="3"/>
        <v>-9444</v>
      </c>
    </row>
    <row r="72" spans="1:19" ht="12.75" customHeight="1">
      <c r="A72" s="88"/>
      <c r="B72" s="89">
        <v>4230</v>
      </c>
      <c r="C72" s="81"/>
      <c r="D72" s="81"/>
      <c r="E72" s="81"/>
      <c r="F72" s="81"/>
      <c r="G72" s="81"/>
      <c r="H72" s="81"/>
      <c r="I72" s="83"/>
      <c r="J72" s="83"/>
      <c r="K72" s="83"/>
      <c r="L72" s="83"/>
      <c r="M72" s="83"/>
      <c r="N72" s="85"/>
      <c r="O72" s="113"/>
      <c r="P72" s="113"/>
      <c r="Q72" s="113"/>
      <c r="R72" s="85"/>
      <c r="S72" s="190">
        <f t="shared" si="3"/>
        <v>0</v>
      </c>
    </row>
    <row r="73" spans="1:19" ht="12.75" customHeight="1">
      <c r="A73" s="88"/>
      <c r="B73" s="89">
        <v>4240</v>
      </c>
      <c r="C73" s="81"/>
      <c r="D73" s="81"/>
      <c r="E73" s="81"/>
      <c r="F73" s="81"/>
      <c r="G73" s="81"/>
      <c r="H73" s="81"/>
      <c r="I73" s="83"/>
      <c r="J73" s="83"/>
      <c r="K73" s="83"/>
      <c r="L73" s="83"/>
      <c r="M73" s="83"/>
      <c r="N73" s="85"/>
      <c r="O73" s="113"/>
      <c r="P73" s="113"/>
      <c r="Q73" s="113"/>
      <c r="R73" s="85"/>
      <c r="S73" s="190">
        <f t="shared" si="3"/>
        <v>0</v>
      </c>
    </row>
    <row r="74" spans="1:19" ht="12.75" customHeight="1">
      <c r="A74" s="88"/>
      <c r="B74" s="89">
        <v>4260</v>
      </c>
      <c r="C74" s="81"/>
      <c r="D74" s="81"/>
      <c r="E74" s="81"/>
      <c r="F74" s="81"/>
      <c r="G74" s="81"/>
      <c r="H74" s="81"/>
      <c r="I74" s="83">
        <f>9500+3200</f>
        <v>12700</v>
      </c>
      <c r="J74" s="83">
        <v>-10000</v>
      </c>
      <c r="K74" s="83">
        <f>4000-32451</f>
        <v>-28451</v>
      </c>
      <c r="L74" s="83">
        <v>-16697</v>
      </c>
      <c r="M74" s="83">
        <v>-450</v>
      </c>
      <c r="N74" s="85"/>
      <c r="O74" s="113"/>
      <c r="P74" s="113"/>
      <c r="Q74" s="113"/>
      <c r="R74" s="85"/>
      <c r="S74" s="190">
        <f t="shared" si="3"/>
        <v>-42898</v>
      </c>
    </row>
    <row r="75" spans="1:19" ht="12.75" customHeight="1">
      <c r="A75" s="88"/>
      <c r="B75" s="89">
        <v>4270</v>
      </c>
      <c r="C75" s="81"/>
      <c r="D75" s="81"/>
      <c r="E75" s="81"/>
      <c r="F75" s="81"/>
      <c r="G75" s="81"/>
      <c r="H75" s="81"/>
      <c r="I75" s="83"/>
      <c r="J75" s="83">
        <v>-42000</v>
      </c>
      <c r="K75" s="83"/>
      <c r="L75" s="83">
        <v>-2123</v>
      </c>
      <c r="M75" s="83"/>
      <c r="N75" s="85"/>
      <c r="O75" s="113"/>
      <c r="P75" s="113"/>
      <c r="Q75" s="113"/>
      <c r="R75" s="85"/>
      <c r="S75" s="190">
        <f aca="true" t="shared" si="6" ref="S75:S101">R75+Q75+P75+O75+N75+M75+L75+K75+J75+I75+H75+G75+F75+E75+D75+C75</f>
        <v>-44123</v>
      </c>
    </row>
    <row r="76" spans="1:19" ht="12.75" customHeight="1">
      <c r="A76" s="88"/>
      <c r="B76" s="89">
        <v>4280</v>
      </c>
      <c r="C76" s="81"/>
      <c r="D76" s="81"/>
      <c r="E76" s="81"/>
      <c r="F76" s="81"/>
      <c r="G76" s="81"/>
      <c r="H76" s="81"/>
      <c r="I76" s="83">
        <v>10000</v>
      </c>
      <c r="J76" s="83"/>
      <c r="K76" s="83"/>
      <c r="L76" s="83"/>
      <c r="M76" s="83"/>
      <c r="N76" s="85"/>
      <c r="O76" s="113"/>
      <c r="P76" s="113"/>
      <c r="Q76" s="113"/>
      <c r="R76" s="85"/>
      <c r="S76" s="190">
        <f t="shared" si="6"/>
        <v>10000</v>
      </c>
    </row>
    <row r="77" spans="1:19" ht="12.75" customHeight="1">
      <c r="A77" s="88"/>
      <c r="B77" s="89">
        <v>4300</v>
      </c>
      <c r="C77" s="81"/>
      <c r="D77" s="81"/>
      <c r="E77" s="81"/>
      <c r="F77" s="81"/>
      <c r="G77" s="81"/>
      <c r="H77" s="81"/>
      <c r="I77" s="83">
        <v>-10000</v>
      </c>
      <c r="J77" s="83">
        <f>214-20800</f>
        <v>-20586</v>
      </c>
      <c r="K77" s="83">
        <v>-5000</v>
      </c>
      <c r="L77" s="83"/>
      <c r="M77" s="83">
        <v>-2850</v>
      </c>
      <c r="N77" s="85"/>
      <c r="O77" s="113"/>
      <c r="P77" s="113"/>
      <c r="Q77" s="113"/>
      <c r="R77" s="85"/>
      <c r="S77" s="190">
        <f t="shared" si="6"/>
        <v>-38436</v>
      </c>
    </row>
    <row r="78" spans="1:19" ht="12.75" customHeight="1">
      <c r="A78" s="88"/>
      <c r="B78" s="89">
        <v>4410</v>
      </c>
      <c r="C78" s="81"/>
      <c r="D78" s="81"/>
      <c r="E78" s="81"/>
      <c r="F78" s="81"/>
      <c r="G78" s="81"/>
      <c r="H78" s="81"/>
      <c r="I78" s="83"/>
      <c r="J78" s="83"/>
      <c r="K78" s="83">
        <v>-1000</v>
      </c>
      <c r="L78" s="83"/>
      <c r="M78" s="83">
        <v>-2000</v>
      </c>
      <c r="N78" s="85"/>
      <c r="O78" s="113"/>
      <c r="P78" s="113"/>
      <c r="Q78" s="113"/>
      <c r="R78" s="85"/>
      <c r="S78" s="190">
        <f t="shared" si="6"/>
        <v>-3000</v>
      </c>
    </row>
    <row r="79" spans="1:19" ht="12.75" customHeight="1">
      <c r="A79" s="88"/>
      <c r="B79" s="89">
        <v>4420</v>
      </c>
      <c r="C79" s="81"/>
      <c r="D79" s="81"/>
      <c r="E79" s="81"/>
      <c r="F79" s="81"/>
      <c r="G79" s="81"/>
      <c r="H79" s="81"/>
      <c r="I79" s="83"/>
      <c r="J79" s="83"/>
      <c r="K79" s="83"/>
      <c r="L79" s="83"/>
      <c r="M79" s="83"/>
      <c r="N79" s="85"/>
      <c r="O79" s="113"/>
      <c r="P79" s="113"/>
      <c r="Q79" s="113"/>
      <c r="R79" s="85"/>
      <c r="S79" s="190">
        <f t="shared" si="6"/>
        <v>0</v>
      </c>
    </row>
    <row r="80" spans="1:19" ht="12.75" customHeight="1">
      <c r="A80" s="88"/>
      <c r="B80" s="89">
        <v>4430</v>
      </c>
      <c r="C80" s="81"/>
      <c r="D80" s="81"/>
      <c r="E80" s="81"/>
      <c r="F80" s="81"/>
      <c r="G80" s="81"/>
      <c r="H80" s="81"/>
      <c r="I80" s="83"/>
      <c r="J80" s="83"/>
      <c r="K80" s="83"/>
      <c r="L80" s="83"/>
      <c r="M80" s="83">
        <v>-150</v>
      </c>
      <c r="N80" s="85"/>
      <c r="O80" s="113"/>
      <c r="P80" s="113"/>
      <c r="Q80" s="113"/>
      <c r="R80" s="85"/>
      <c r="S80" s="190">
        <f t="shared" si="6"/>
        <v>-150</v>
      </c>
    </row>
    <row r="81" spans="1:19" ht="12.75" customHeight="1">
      <c r="A81" s="88"/>
      <c r="B81" s="89">
        <v>4440</v>
      </c>
      <c r="C81" s="81"/>
      <c r="D81" s="81"/>
      <c r="E81" s="81"/>
      <c r="F81" s="81"/>
      <c r="G81" s="81"/>
      <c r="H81" s="81"/>
      <c r="I81" s="83"/>
      <c r="J81" s="83"/>
      <c r="K81" s="83">
        <v>-9234</v>
      </c>
      <c r="L81" s="83"/>
      <c r="M81" s="83">
        <v>-1964</v>
      </c>
      <c r="N81" s="85"/>
      <c r="O81" s="113"/>
      <c r="P81" s="113"/>
      <c r="Q81" s="113"/>
      <c r="R81" s="85"/>
      <c r="S81" s="190">
        <f t="shared" si="6"/>
        <v>-11198</v>
      </c>
    </row>
    <row r="82" spans="1:19" ht="12" hidden="1" thickBot="1">
      <c r="A82" s="86">
        <v>8022</v>
      </c>
      <c r="B82" s="80">
        <v>11</v>
      </c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113"/>
      <c r="O82" s="113"/>
      <c r="P82" s="113"/>
      <c r="Q82" s="113"/>
      <c r="R82" s="85"/>
      <c r="S82" s="191">
        <f t="shared" si="6"/>
        <v>0</v>
      </c>
    </row>
    <row r="83" spans="1:19" ht="12" hidden="1" thickBot="1">
      <c r="A83" s="88" t="s">
        <v>64</v>
      </c>
      <c r="B83" s="89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113"/>
      <c r="O83" s="113"/>
      <c r="P83" s="113"/>
      <c r="Q83" s="113"/>
      <c r="R83" s="85"/>
      <c r="S83" s="105">
        <f t="shared" si="6"/>
        <v>0</v>
      </c>
    </row>
    <row r="84" spans="1:19" ht="11.25" hidden="1">
      <c r="A84" s="123" t="s">
        <v>76</v>
      </c>
      <c r="B84" s="90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130"/>
      <c r="O84" s="130"/>
      <c r="P84" s="130"/>
      <c r="Q84" s="130"/>
      <c r="R84" s="131"/>
      <c r="S84" s="189">
        <f t="shared" si="6"/>
        <v>0</v>
      </c>
    </row>
    <row r="85" spans="1:19" ht="12" thickBot="1">
      <c r="A85" s="112"/>
      <c r="B85" s="141">
        <v>6050</v>
      </c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30"/>
      <c r="O85" s="130"/>
      <c r="P85" s="130"/>
      <c r="Q85" s="130"/>
      <c r="R85" s="131"/>
      <c r="S85" s="192">
        <f t="shared" si="6"/>
        <v>0</v>
      </c>
    </row>
    <row r="86" spans="1:19" s="127" customFormat="1" ht="14.25" customHeight="1" thickBot="1">
      <c r="A86" s="101" t="s">
        <v>10</v>
      </c>
      <c r="B86" s="102"/>
      <c r="C86" s="103">
        <f aca="true" t="shared" si="7" ref="C86:R86">SUM(C64:C85)</f>
        <v>-3424</v>
      </c>
      <c r="D86" s="103">
        <f t="shared" si="7"/>
        <v>0</v>
      </c>
      <c r="E86" s="103">
        <f t="shared" si="7"/>
        <v>0</v>
      </c>
      <c r="F86" s="103">
        <f t="shared" si="7"/>
        <v>0</v>
      </c>
      <c r="G86" s="103">
        <f t="shared" si="7"/>
        <v>0</v>
      </c>
      <c r="H86" s="103">
        <f t="shared" si="7"/>
        <v>0</v>
      </c>
      <c r="I86" s="103">
        <f t="shared" si="7"/>
        <v>-28891</v>
      </c>
      <c r="J86" s="103">
        <f t="shared" si="7"/>
        <v>-69826</v>
      </c>
      <c r="K86" s="103">
        <f t="shared" si="7"/>
        <v>-57185</v>
      </c>
      <c r="L86" s="103">
        <f t="shared" si="7"/>
        <v>-52490</v>
      </c>
      <c r="M86" s="103">
        <f t="shared" si="7"/>
        <v>-43499</v>
      </c>
      <c r="N86" s="103">
        <f t="shared" si="7"/>
        <v>0</v>
      </c>
      <c r="O86" s="103">
        <f t="shared" si="7"/>
        <v>0</v>
      </c>
      <c r="P86" s="103">
        <f t="shared" si="7"/>
        <v>0</v>
      </c>
      <c r="Q86" s="103">
        <f t="shared" si="7"/>
        <v>0</v>
      </c>
      <c r="R86" s="103">
        <f t="shared" si="7"/>
        <v>0</v>
      </c>
      <c r="S86" s="105">
        <f t="shared" si="6"/>
        <v>-255315</v>
      </c>
    </row>
    <row r="87" spans="1:19" ht="12.75" customHeight="1">
      <c r="A87" s="107">
        <v>80134</v>
      </c>
      <c r="B87" s="89">
        <v>3020</v>
      </c>
      <c r="C87" s="81"/>
      <c r="D87" s="81"/>
      <c r="E87" s="83"/>
      <c r="F87" s="83"/>
      <c r="G87" s="83"/>
      <c r="H87" s="83"/>
      <c r="I87" s="83"/>
      <c r="J87" s="83"/>
      <c r="K87" s="81"/>
      <c r="L87" s="81"/>
      <c r="M87" s="132"/>
      <c r="N87" s="113"/>
      <c r="O87" s="113"/>
      <c r="P87" s="113"/>
      <c r="Q87" s="113"/>
      <c r="R87" s="113"/>
      <c r="S87" s="189">
        <f t="shared" si="6"/>
        <v>0</v>
      </c>
    </row>
    <row r="88" spans="1:19" ht="12.75" customHeight="1">
      <c r="A88" s="88" t="s">
        <v>77</v>
      </c>
      <c r="B88" s="80">
        <v>4010</v>
      </c>
      <c r="C88" s="87"/>
      <c r="D88" s="87"/>
      <c r="E88" s="82"/>
      <c r="F88" s="82"/>
      <c r="G88" s="82">
        <v>-980</v>
      </c>
      <c r="H88" s="82"/>
      <c r="I88" s="82">
        <v>-15000</v>
      </c>
      <c r="J88" s="82"/>
      <c r="K88" s="87"/>
      <c r="L88" s="87"/>
      <c r="M88" s="113"/>
      <c r="N88" s="113"/>
      <c r="O88" s="113"/>
      <c r="P88" s="113"/>
      <c r="Q88" s="113"/>
      <c r="R88" s="113"/>
      <c r="S88" s="190">
        <f t="shared" si="6"/>
        <v>-15980</v>
      </c>
    </row>
    <row r="89" spans="1:19" ht="12.75" customHeight="1">
      <c r="A89" s="88" t="s">
        <v>78</v>
      </c>
      <c r="B89" s="89">
        <v>4040</v>
      </c>
      <c r="C89" s="81"/>
      <c r="D89" s="81"/>
      <c r="E89" s="83"/>
      <c r="F89" s="83"/>
      <c r="G89" s="83">
        <v>-243</v>
      </c>
      <c r="H89" s="83"/>
      <c r="I89" s="83">
        <v>-140</v>
      </c>
      <c r="J89" s="83"/>
      <c r="K89" s="81"/>
      <c r="L89" s="81"/>
      <c r="M89" s="132"/>
      <c r="N89" s="113"/>
      <c r="O89" s="113"/>
      <c r="P89" s="113"/>
      <c r="Q89" s="113"/>
      <c r="R89" s="113"/>
      <c r="S89" s="190">
        <f t="shared" si="6"/>
        <v>-383</v>
      </c>
    </row>
    <row r="90" spans="1:19" ht="12.75" customHeight="1">
      <c r="A90" s="88" t="s">
        <v>67</v>
      </c>
      <c r="B90" s="89">
        <v>4110</v>
      </c>
      <c r="C90" s="81"/>
      <c r="D90" s="81"/>
      <c r="E90" s="83"/>
      <c r="F90" s="83"/>
      <c r="G90" s="83"/>
      <c r="H90" s="83"/>
      <c r="I90" s="83">
        <v>-3000</v>
      </c>
      <c r="J90" s="83"/>
      <c r="K90" s="81"/>
      <c r="L90" s="81"/>
      <c r="M90" s="132"/>
      <c r="N90" s="113"/>
      <c r="O90" s="113"/>
      <c r="P90" s="113"/>
      <c r="Q90" s="113"/>
      <c r="R90" s="113"/>
      <c r="S90" s="190">
        <f t="shared" si="6"/>
        <v>-3000</v>
      </c>
    </row>
    <row r="91" spans="1:19" ht="12.75" customHeight="1">
      <c r="A91" s="88"/>
      <c r="B91" s="89">
        <v>4120</v>
      </c>
      <c r="C91" s="81"/>
      <c r="D91" s="81"/>
      <c r="E91" s="83"/>
      <c r="F91" s="83"/>
      <c r="G91" s="83"/>
      <c r="H91" s="83"/>
      <c r="I91" s="83">
        <v>-400</v>
      </c>
      <c r="J91" s="83"/>
      <c r="K91" s="81"/>
      <c r="L91" s="81"/>
      <c r="M91" s="132"/>
      <c r="N91" s="113"/>
      <c r="O91" s="113"/>
      <c r="P91" s="113"/>
      <c r="Q91" s="113"/>
      <c r="R91" s="113"/>
      <c r="S91" s="190">
        <f t="shared" si="6"/>
        <v>-400</v>
      </c>
    </row>
    <row r="92" spans="1:19" ht="12.75" customHeight="1">
      <c r="A92" s="88"/>
      <c r="B92" s="89">
        <v>4210</v>
      </c>
      <c r="C92" s="81"/>
      <c r="D92" s="81"/>
      <c r="E92" s="83"/>
      <c r="F92" s="83"/>
      <c r="G92" s="83"/>
      <c r="H92" s="83"/>
      <c r="I92" s="83"/>
      <c r="J92" s="83"/>
      <c r="K92" s="81"/>
      <c r="L92" s="81"/>
      <c r="M92" s="132"/>
      <c r="N92" s="113"/>
      <c r="O92" s="113"/>
      <c r="P92" s="113"/>
      <c r="Q92" s="113"/>
      <c r="R92" s="113"/>
      <c r="S92" s="190">
        <f t="shared" si="6"/>
        <v>0</v>
      </c>
    </row>
    <row r="93" spans="1:19" ht="12.75" customHeight="1">
      <c r="A93" s="88"/>
      <c r="B93" s="89">
        <v>4240</v>
      </c>
      <c r="C93" s="81"/>
      <c r="D93" s="81"/>
      <c r="E93" s="83"/>
      <c r="F93" s="83"/>
      <c r="G93" s="83">
        <v>-500</v>
      </c>
      <c r="H93" s="83"/>
      <c r="I93" s="83"/>
      <c r="J93" s="83"/>
      <c r="K93" s="81"/>
      <c r="L93" s="81"/>
      <c r="M93" s="132"/>
      <c r="N93" s="113"/>
      <c r="O93" s="113"/>
      <c r="P93" s="113"/>
      <c r="Q93" s="113"/>
      <c r="R93" s="113"/>
      <c r="S93" s="190">
        <f t="shared" si="6"/>
        <v>-500</v>
      </c>
    </row>
    <row r="94" spans="1:19" ht="12.75" customHeight="1">
      <c r="A94" s="88"/>
      <c r="B94" s="89">
        <v>4260</v>
      </c>
      <c r="C94" s="81"/>
      <c r="D94" s="81"/>
      <c r="E94" s="83"/>
      <c r="F94" s="83"/>
      <c r="G94" s="83"/>
      <c r="H94" s="83"/>
      <c r="I94" s="83"/>
      <c r="J94" s="83"/>
      <c r="K94" s="81"/>
      <c r="L94" s="81"/>
      <c r="M94" s="132"/>
      <c r="N94" s="113"/>
      <c r="O94" s="113"/>
      <c r="P94" s="113"/>
      <c r="Q94" s="113"/>
      <c r="R94" s="113"/>
      <c r="S94" s="190">
        <f t="shared" si="6"/>
        <v>0</v>
      </c>
    </row>
    <row r="95" spans="1:19" ht="12.75" customHeight="1">
      <c r="A95" s="88"/>
      <c r="B95" s="89">
        <v>4300</v>
      </c>
      <c r="C95" s="81"/>
      <c r="D95" s="81"/>
      <c r="E95" s="83"/>
      <c r="F95" s="83"/>
      <c r="G95" s="83">
        <v>-214</v>
      </c>
      <c r="H95" s="83"/>
      <c r="I95" s="83"/>
      <c r="J95" s="83"/>
      <c r="K95" s="81"/>
      <c r="L95" s="81"/>
      <c r="M95" s="132"/>
      <c r="N95" s="113"/>
      <c r="O95" s="113"/>
      <c r="P95" s="113"/>
      <c r="Q95" s="113"/>
      <c r="R95" s="113"/>
      <c r="S95" s="190">
        <f t="shared" si="6"/>
        <v>-214</v>
      </c>
    </row>
    <row r="96" spans="1:19" ht="12.75" customHeight="1" thickBot="1">
      <c r="A96" s="123"/>
      <c r="B96" s="90">
        <v>4440</v>
      </c>
      <c r="C96" s="91"/>
      <c r="D96" s="91"/>
      <c r="E96" s="92"/>
      <c r="F96" s="92"/>
      <c r="G96" s="92">
        <v>-36</v>
      </c>
      <c r="H96" s="92"/>
      <c r="I96" s="92"/>
      <c r="J96" s="92"/>
      <c r="K96" s="91"/>
      <c r="L96" s="91"/>
      <c r="M96" s="133"/>
      <c r="N96" s="133"/>
      <c r="O96" s="132"/>
      <c r="P96" s="132"/>
      <c r="Q96" s="132"/>
      <c r="R96" s="134"/>
      <c r="S96" s="191">
        <f t="shared" si="6"/>
        <v>-36</v>
      </c>
    </row>
    <row r="97" spans="1:19" s="135" customFormat="1" ht="13.5" customHeight="1" thickBot="1">
      <c r="A97" s="101" t="s">
        <v>10</v>
      </c>
      <c r="B97" s="102"/>
      <c r="C97" s="103">
        <f aca="true" t="shared" si="8" ref="C97:R97">SUM(C87:C96)</f>
        <v>0</v>
      </c>
      <c r="D97" s="103">
        <f t="shared" si="8"/>
        <v>0</v>
      </c>
      <c r="E97" s="103">
        <f t="shared" si="8"/>
        <v>0</v>
      </c>
      <c r="F97" s="103">
        <f t="shared" si="8"/>
        <v>0</v>
      </c>
      <c r="G97" s="103">
        <f t="shared" si="8"/>
        <v>-1973</v>
      </c>
      <c r="H97" s="103">
        <f t="shared" si="8"/>
        <v>0</v>
      </c>
      <c r="I97" s="103">
        <f t="shared" si="8"/>
        <v>-18540</v>
      </c>
      <c r="J97" s="103">
        <f t="shared" si="8"/>
        <v>0</v>
      </c>
      <c r="K97" s="103">
        <f t="shared" si="8"/>
        <v>0</v>
      </c>
      <c r="L97" s="103">
        <f t="shared" si="8"/>
        <v>0</v>
      </c>
      <c r="M97" s="103">
        <f t="shared" si="8"/>
        <v>0</v>
      </c>
      <c r="N97" s="103">
        <f t="shared" si="8"/>
        <v>0</v>
      </c>
      <c r="O97" s="103">
        <f t="shared" si="8"/>
        <v>0</v>
      </c>
      <c r="P97" s="103">
        <f t="shared" si="8"/>
        <v>0</v>
      </c>
      <c r="Q97" s="103">
        <f t="shared" si="8"/>
        <v>0</v>
      </c>
      <c r="R97" s="103">
        <f t="shared" si="8"/>
        <v>0</v>
      </c>
      <c r="S97" s="105">
        <f t="shared" si="6"/>
        <v>-20513</v>
      </c>
    </row>
    <row r="98" spans="1:19" s="140" customFormat="1" ht="13.5" customHeight="1">
      <c r="A98" s="136">
        <v>80146</v>
      </c>
      <c r="B98" s="137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9"/>
      <c r="N98" s="139"/>
      <c r="O98" s="139"/>
      <c r="P98" s="139"/>
      <c r="Q98" s="138"/>
      <c r="R98" s="139"/>
      <c r="S98" s="189">
        <f t="shared" si="6"/>
        <v>0</v>
      </c>
    </row>
    <row r="99" spans="1:19" s="140" customFormat="1" ht="13.5" customHeight="1">
      <c r="A99" s="88" t="s">
        <v>79</v>
      </c>
      <c r="B99" s="89">
        <v>4300</v>
      </c>
      <c r="C99" s="83"/>
      <c r="D99" s="83"/>
      <c r="E99" s="83"/>
      <c r="F99" s="83"/>
      <c r="G99" s="83">
        <v>1200</v>
      </c>
      <c r="H99" s="83"/>
      <c r="I99" s="83"/>
      <c r="J99" s="83"/>
      <c r="K99" s="83"/>
      <c r="L99" s="83"/>
      <c r="M99" s="84"/>
      <c r="N99" s="84"/>
      <c r="O99" s="84"/>
      <c r="P99" s="84"/>
      <c r="Q99" s="83"/>
      <c r="R99" s="84"/>
      <c r="S99" s="190">
        <f t="shared" si="6"/>
        <v>1200</v>
      </c>
    </row>
    <row r="100" spans="1:19" s="140" customFormat="1" ht="13.5" customHeight="1" thickBot="1">
      <c r="A100" s="112" t="s">
        <v>80</v>
      </c>
      <c r="B100" s="141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31"/>
      <c r="N100" s="131"/>
      <c r="O100" s="131"/>
      <c r="P100" s="131"/>
      <c r="Q100" s="142"/>
      <c r="R100" s="131"/>
      <c r="S100" s="191">
        <f t="shared" si="6"/>
        <v>0</v>
      </c>
    </row>
    <row r="101" spans="1:19" s="135" customFormat="1" ht="13.5" customHeight="1" thickBot="1">
      <c r="A101" s="101" t="s">
        <v>10</v>
      </c>
      <c r="B101" s="102"/>
      <c r="C101" s="104">
        <f aca="true" t="shared" si="9" ref="C101:R101">C99</f>
        <v>0</v>
      </c>
      <c r="D101" s="104">
        <f t="shared" si="9"/>
        <v>0</v>
      </c>
      <c r="E101" s="104">
        <f t="shared" si="9"/>
        <v>0</v>
      </c>
      <c r="F101" s="104">
        <f t="shared" si="9"/>
        <v>0</v>
      </c>
      <c r="G101" s="104">
        <f t="shared" si="9"/>
        <v>1200</v>
      </c>
      <c r="H101" s="104">
        <f t="shared" si="9"/>
        <v>0</v>
      </c>
      <c r="I101" s="104">
        <f t="shared" si="9"/>
        <v>0</v>
      </c>
      <c r="J101" s="104">
        <f t="shared" si="9"/>
        <v>0</v>
      </c>
      <c r="K101" s="104">
        <f t="shared" si="9"/>
        <v>0</v>
      </c>
      <c r="L101" s="104">
        <f t="shared" si="9"/>
        <v>0</v>
      </c>
      <c r="M101" s="104">
        <f t="shared" si="9"/>
        <v>0</v>
      </c>
      <c r="N101" s="104">
        <f t="shared" si="9"/>
        <v>0</v>
      </c>
      <c r="O101" s="104">
        <f t="shared" si="9"/>
        <v>0</v>
      </c>
      <c r="P101" s="104">
        <f t="shared" si="9"/>
        <v>0</v>
      </c>
      <c r="Q101" s="104">
        <f t="shared" si="9"/>
        <v>0</v>
      </c>
      <c r="R101" s="104">
        <f t="shared" si="9"/>
        <v>0</v>
      </c>
      <c r="S101" s="105">
        <f t="shared" si="6"/>
        <v>1200</v>
      </c>
    </row>
    <row r="102" spans="1:19" s="140" customFormat="1" ht="9.75" customHeight="1" thickBot="1">
      <c r="A102" s="143"/>
      <c r="B102" s="144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6"/>
    </row>
    <row r="103" spans="1:19" s="150" customFormat="1" ht="13.5" customHeight="1">
      <c r="A103" s="147" t="s">
        <v>81</v>
      </c>
      <c r="B103" s="148"/>
      <c r="C103" s="149">
        <f aca="true" t="shared" si="10" ref="C103:S103">C20+C33++C50+C63+C86+C97+C101</f>
        <v>-44773</v>
      </c>
      <c r="D103" s="149">
        <f t="shared" si="10"/>
        <v>34868</v>
      </c>
      <c r="E103" s="149">
        <f t="shared" si="10"/>
        <v>-1000</v>
      </c>
      <c r="F103" s="149">
        <f t="shared" si="10"/>
        <v>0</v>
      </c>
      <c r="G103" s="149">
        <f t="shared" si="10"/>
        <v>-31009</v>
      </c>
      <c r="H103" s="149">
        <f t="shared" si="10"/>
        <v>0</v>
      </c>
      <c r="I103" s="149">
        <f t="shared" si="10"/>
        <v>-56431</v>
      </c>
      <c r="J103" s="149">
        <f t="shared" si="10"/>
        <v>-79826</v>
      </c>
      <c r="K103" s="149">
        <f t="shared" si="10"/>
        <v>-81157</v>
      </c>
      <c r="L103" s="149">
        <f t="shared" si="10"/>
        <v>-52490</v>
      </c>
      <c r="M103" s="149">
        <f t="shared" si="10"/>
        <v>-43499</v>
      </c>
      <c r="N103" s="149">
        <f t="shared" si="10"/>
        <v>0</v>
      </c>
      <c r="O103" s="149">
        <f t="shared" si="10"/>
        <v>0</v>
      </c>
      <c r="P103" s="149">
        <f t="shared" si="10"/>
        <v>0</v>
      </c>
      <c r="Q103" s="149">
        <f t="shared" si="10"/>
        <v>0</v>
      </c>
      <c r="R103" s="149">
        <f t="shared" si="10"/>
        <v>0</v>
      </c>
      <c r="S103" s="149">
        <f t="shared" si="10"/>
        <v>-355317</v>
      </c>
    </row>
    <row r="104" spans="1:19" s="140" customFormat="1" ht="13.5" customHeight="1" thickBot="1">
      <c r="A104" s="151">
        <v>801</v>
      </c>
      <c r="B104" s="152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4">
        <f>C103+D103+E103+F103+G103+H103+I103+J103+K103+L103+M103+O103+P103+Q103+R103+N103</f>
        <v>-355317</v>
      </c>
    </row>
    <row r="105" spans="1:19" s="140" customFormat="1" ht="9.75" customHeight="1" thickBot="1">
      <c r="A105" s="155"/>
      <c r="B105" s="156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8"/>
    </row>
    <row r="106" spans="1:19" ht="12.75" customHeight="1">
      <c r="A106" s="79">
        <v>85403</v>
      </c>
      <c r="B106" s="108">
        <v>3020</v>
      </c>
      <c r="C106" s="109"/>
      <c r="D106" s="109"/>
      <c r="E106" s="110"/>
      <c r="F106" s="110"/>
      <c r="G106" s="110">
        <v>-90</v>
      </c>
      <c r="H106" s="110"/>
      <c r="I106" s="109"/>
      <c r="J106" s="109"/>
      <c r="K106" s="109"/>
      <c r="L106" s="109"/>
      <c r="M106" s="111"/>
      <c r="N106" s="111"/>
      <c r="O106" s="111"/>
      <c r="P106" s="111"/>
      <c r="Q106" s="109"/>
      <c r="R106" s="111"/>
      <c r="S106" s="190">
        <f aca="true" t="shared" si="11" ref="S106:S125">R106+Q106+P106+O106+N106+M106+L106+K106+J106+I106+H106+G106+F106+E106+D106+C106</f>
        <v>-90</v>
      </c>
    </row>
    <row r="107" spans="1:19" ht="12.75" customHeight="1">
      <c r="A107" s="123"/>
      <c r="B107" s="90">
        <v>3110</v>
      </c>
      <c r="C107" s="91"/>
      <c r="D107" s="91"/>
      <c r="E107" s="92"/>
      <c r="F107" s="92"/>
      <c r="G107" s="92"/>
      <c r="H107" s="92"/>
      <c r="I107" s="91"/>
      <c r="J107" s="91"/>
      <c r="K107" s="91"/>
      <c r="L107" s="91"/>
      <c r="M107" s="133"/>
      <c r="N107" s="133"/>
      <c r="O107" s="132"/>
      <c r="P107" s="132"/>
      <c r="Q107" s="132"/>
      <c r="R107" s="134"/>
      <c r="S107" s="190">
        <f t="shared" si="11"/>
        <v>0</v>
      </c>
    </row>
    <row r="108" spans="1:19" ht="12.75" customHeight="1">
      <c r="A108" s="123"/>
      <c r="B108" s="90">
        <v>3240</v>
      </c>
      <c r="C108" s="91"/>
      <c r="D108" s="91"/>
      <c r="E108" s="92"/>
      <c r="F108" s="92"/>
      <c r="G108" s="92">
        <v>528</v>
      </c>
      <c r="H108" s="92"/>
      <c r="I108" s="91"/>
      <c r="J108" s="91"/>
      <c r="K108" s="91"/>
      <c r="L108" s="91"/>
      <c r="M108" s="133"/>
      <c r="N108" s="81"/>
      <c r="O108" s="130"/>
      <c r="P108" s="130"/>
      <c r="Q108" s="130"/>
      <c r="R108" s="130"/>
      <c r="S108" s="190">
        <f t="shared" si="11"/>
        <v>528</v>
      </c>
    </row>
    <row r="109" spans="1:19" ht="12.75" customHeight="1">
      <c r="A109" s="123" t="s">
        <v>82</v>
      </c>
      <c r="B109" s="89">
        <v>4010</v>
      </c>
      <c r="C109" s="81"/>
      <c r="D109" s="81"/>
      <c r="E109" s="83">
        <f>10188+13612</f>
        <v>23800</v>
      </c>
      <c r="F109" s="83"/>
      <c r="G109" s="83">
        <v>-6200</v>
      </c>
      <c r="H109" s="83"/>
      <c r="I109" s="81"/>
      <c r="J109" s="81"/>
      <c r="K109" s="81"/>
      <c r="L109" s="81"/>
      <c r="M109" s="132"/>
      <c r="N109" s="132"/>
      <c r="O109" s="132"/>
      <c r="P109" s="132"/>
      <c r="Q109" s="132"/>
      <c r="R109" s="134"/>
      <c r="S109" s="190">
        <f t="shared" si="11"/>
        <v>17600</v>
      </c>
    </row>
    <row r="110" spans="1:19" ht="12.75" customHeight="1">
      <c r="A110" s="88" t="s">
        <v>83</v>
      </c>
      <c r="B110" s="89">
        <v>4040</v>
      </c>
      <c r="C110" s="81"/>
      <c r="D110" s="81"/>
      <c r="E110" s="83"/>
      <c r="F110" s="83"/>
      <c r="G110" s="83">
        <v>-2914</v>
      </c>
      <c r="H110" s="83"/>
      <c r="I110" s="81"/>
      <c r="J110" s="81"/>
      <c r="K110" s="81"/>
      <c r="L110" s="81"/>
      <c r="M110" s="132"/>
      <c r="N110" s="113"/>
      <c r="O110" s="113"/>
      <c r="P110" s="113"/>
      <c r="Q110" s="113"/>
      <c r="R110" s="113"/>
      <c r="S110" s="190">
        <f t="shared" si="11"/>
        <v>-2914</v>
      </c>
    </row>
    <row r="111" spans="1:19" ht="12.75" customHeight="1">
      <c r="A111" s="88" t="s">
        <v>84</v>
      </c>
      <c r="B111" s="89">
        <v>4110</v>
      </c>
      <c r="C111" s="81"/>
      <c r="D111" s="81"/>
      <c r="E111" s="83">
        <f>1833+2448</f>
        <v>4281</v>
      </c>
      <c r="F111" s="83"/>
      <c r="G111" s="83">
        <v>-2000</v>
      </c>
      <c r="H111" s="83"/>
      <c r="I111" s="81"/>
      <c r="J111" s="81"/>
      <c r="K111" s="81"/>
      <c r="L111" s="81"/>
      <c r="M111" s="132"/>
      <c r="N111" s="113"/>
      <c r="O111" s="113"/>
      <c r="P111" s="113"/>
      <c r="Q111" s="113"/>
      <c r="R111" s="113"/>
      <c r="S111" s="190">
        <f t="shared" si="11"/>
        <v>2281</v>
      </c>
    </row>
    <row r="112" spans="1:19" ht="12.75" customHeight="1">
      <c r="A112" s="88" t="s">
        <v>85</v>
      </c>
      <c r="B112" s="89">
        <v>4120</v>
      </c>
      <c r="C112" s="81"/>
      <c r="D112" s="81"/>
      <c r="E112" s="83"/>
      <c r="F112" s="83"/>
      <c r="G112" s="83"/>
      <c r="H112" s="83"/>
      <c r="I112" s="81"/>
      <c r="J112" s="81"/>
      <c r="K112" s="81"/>
      <c r="L112" s="81"/>
      <c r="M112" s="132"/>
      <c r="N112" s="113"/>
      <c r="O112" s="113"/>
      <c r="P112" s="113"/>
      <c r="Q112" s="113"/>
      <c r="R112" s="113"/>
      <c r="S112" s="190">
        <f t="shared" si="11"/>
        <v>0</v>
      </c>
    </row>
    <row r="113" spans="1:19" ht="12.75" customHeight="1">
      <c r="A113" s="88"/>
      <c r="B113" s="89">
        <v>4130</v>
      </c>
      <c r="C113" s="81"/>
      <c r="D113" s="81"/>
      <c r="E113" s="83"/>
      <c r="F113" s="83"/>
      <c r="G113" s="83"/>
      <c r="H113" s="83"/>
      <c r="I113" s="81"/>
      <c r="J113" s="81"/>
      <c r="K113" s="81"/>
      <c r="L113" s="81"/>
      <c r="M113" s="132"/>
      <c r="N113" s="113"/>
      <c r="O113" s="113"/>
      <c r="P113" s="113"/>
      <c r="Q113" s="113"/>
      <c r="R113" s="113"/>
      <c r="S113" s="190">
        <f t="shared" si="11"/>
        <v>0</v>
      </c>
    </row>
    <row r="114" spans="1:19" ht="12.75" customHeight="1">
      <c r="A114" s="88"/>
      <c r="B114" s="89">
        <v>4170</v>
      </c>
      <c r="C114" s="81"/>
      <c r="D114" s="81"/>
      <c r="E114" s="83">
        <v>2000</v>
      </c>
      <c r="F114" s="83"/>
      <c r="G114" s="83"/>
      <c r="H114" s="83"/>
      <c r="I114" s="81"/>
      <c r="J114" s="81"/>
      <c r="K114" s="81"/>
      <c r="L114" s="81"/>
      <c r="M114" s="132"/>
      <c r="N114" s="113"/>
      <c r="O114" s="113"/>
      <c r="P114" s="113"/>
      <c r="Q114" s="113"/>
      <c r="R114" s="113"/>
      <c r="S114" s="190">
        <f t="shared" si="11"/>
        <v>2000</v>
      </c>
    </row>
    <row r="115" spans="1:19" ht="12.75" customHeight="1">
      <c r="A115" s="88"/>
      <c r="B115" s="89">
        <v>4210</v>
      </c>
      <c r="C115" s="81"/>
      <c r="D115" s="81"/>
      <c r="E115" s="83">
        <f>4950+12050</f>
        <v>17000</v>
      </c>
      <c r="F115" s="83"/>
      <c r="G115" s="83">
        <v>1700</v>
      </c>
      <c r="H115" s="83"/>
      <c r="I115" s="81"/>
      <c r="J115" s="81"/>
      <c r="K115" s="81"/>
      <c r="L115" s="81"/>
      <c r="M115" s="132"/>
      <c r="N115" s="113"/>
      <c r="O115" s="113"/>
      <c r="P115" s="113"/>
      <c r="Q115" s="113"/>
      <c r="R115" s="113"/>
      <c r="S115" s="190">
        <f t="shared" si="11"/>
        <v>18700</v>
      </c>
    </row>
    <row r="116" spans="1:19" ht="12.75" customHeight="1">
      <c r="A116" s="88"/>
      <c r="B116" s="89">
        <v>4220</v>
      </c>
      <c r="C116" s="81"/>
      <c r="D116" s="81"/>
      <c r="E116" s="83">
        <v>-21500</v>
      </c>
      <c r="F116" s="83"/>
      <c r="G116" s="83">
        <v>-500</v>
      </c>
      <c r="H116" s="83"/>
      <c r="I116" s="81"/>
      <c r="J116" s="81"/>
      <c r="K116" s="81"/>
      <c r="L116" s="81"/>
      <c r="M116" s="132"/>
      <c r="N116" s="113"/>
      <c r="O116" s="113"/>
      <c r="P116" s="113"/>
      <c r="Q116" s="113"/>
      <c r="R116" s="113"/>
      <c r="S116" s="190">
        <f t="shared" si="11"/>
        <v>-22000</v>
      </c>
    </row>
    <row r="117" spans="1:19" ht="12.75" customHeight="1">
      <c r="A117" s="88"/>
      <c r="B117" s="89">
        <v>4230</v>
      </c>
      <c r="C117" s="81"/>
      <c r="D117" s="81"/>
      <c r="E117" s="83">
        <v>-1000</v>
      </c>
      <c r="F117" s="83"/>
      <c r="G117" s="83">
        <v>-200</v>
      </c>
      <c r="H117" s="83"/>
      <c r="I117" s="81"/>
      <c r="J117" s="81"/>
      <c r="K117" s="81"/>
      <c r="L117" s="81"/>
      <c r="M117" s="132"/>
      <c r="N117" s="113"/>
      <c r="O117" s="113"/>
      <c r="P117" s="113"/>
      <c r="Q117" s="113"/>
      <c r="R117" s="113"/>
      <c r="S117" s="190">
        <f t="shared" si="11"/>
        <v>-1200</v>
      </c>
    </row>
    <row r="118" spans="1:19" ht="12.75" customHeight="1">
      <c r="A118" s="88"/>
      <c r="B118" s="89">
        <v>4240</v>
      </c>
      <c r="C118" s="81"/>
      <c r="D118" s="81"/>
      <c r="E118" s="83"/>
      <c r="F118" s="83"/>
      <c r="G118" s="83">
        <v>2200</v>
      </c>
      <c r="H118" s="83"/>
      <c r="I118" s="81"/>
      <c r="J118" s="81"/>
      <c r="K118" s="81"/>
      <c r="L118" s="81"/>
      <c r="M118" s="132"/>
      <c r="N118" s="113"/>
      <c r="O118" s="113"/>
      <c r="P118" s="113"/>
      <c r="Q118" s="113"/>
      <c r="R118" s="113"/>
      <c r="S118" s="190">
        <f t="shared" si="11"/>
        <v>2200</v>
      </c>
    </row>
    <row r="119" spans="1:19" ht="12.75" customHeight="1">
      <c r="A119" s="88"/>
      <c r="B119" s="89">
        <v>4260</v>
      </c>
      <c r="C119" s="81"/>
      <c r="D119" s="81"/>
      <c r="E119" s="83">
        <v>-15896</v>
      </c>
      <c r="F119" s="83"/>
      <c r="G119" s="83">
        <v>-3400</v>
      </c>
      <c r="H119" s="83"/>
      <c r="I119" s="81"/>
      <c r="J119" s="81"/>
      <c r="K119" s="81"/>
      <c r="L119" s="81"/>
      <c r="M119" s="132"/>
      <c r="N119" s="113"/>
      <c r="O119" s="113"/>
      <c r="P119" s="113"/>
      <c r="Q119" s="113"/>
      <c r="R119" s="113"/>
      <c r="S119" s="190">
        <f t="shared" si="11"/>
        <v>-19296</v>
      </c>
    </row>
    <row r="120" spans="1:19" ht="12.75" customHeight="1">
      <c r="A120" s="88"/>
      <c r="B120" s="89">
        <v>4270</v>
      </c>
      <c r="C120" s="81"/>
      <c r="D120" s="81"/>
      <c r="E120" s="83"/>
      <c r="F120" s="83"/>
      <c r="G120" s="83">
        <v>-1000</v>
      </c>
      <c r="H120" s="83"/>
      <c r="I120" s="81"/>
      <c r="J120" s="81"/>
      <c r="K120" s="81"/>
      <c r="L120" s="81"/>
      <c r="M120" s="132"/>
      <c r="N120" s="113"/>
      <c r="O120" s="113"/>
      <c r="P120" s="113"/>
      <c r="Q120" s="113"/>
      <c r="R120" s="113"/>
      <c r="S120" s="190">
        <f t="shared" si="11"/>
        <v>-1000</v>
      </c>
    </row>
    <row r="121" spans="1:19" ht="12.75" customHeight="1">
      <c r="A121" s="88"/>
      <c r="B121" s="89">
        <v>4300</v>
      </c>
      <c r="C121" s="81"/>
      <c r="D121" s="81"/>
      <c r="E121" s="83">
        <v>-10000</v>
      </c>
      <c r="F121" s="83"/>
      <c r="G121" s="83">
        <v>-670</v>
      </c>
      <c r="H121" s="83"/>
      <c r="I121" s="81"/>
      <c r="J121" s="81"/>
      <c r="K121" s="81"/>
      <c r="L121" s="81"/>
      <c r="M121" s="132"/>
      <c r="N121" s="113"/>
      <c r="O121" s="113"/>
      <c r="P121" s="113"/>
      <c r="Q121" s="113"/>
      <c r="R121" s="113"/>
      <c r="S121" s="190">
        <f t="shared" si="11"/>
        <v>-10670</v>
      </c>
    </row>
    <row r="122" spans="1:19" ht="12.75" customHeight="1">
      <c r="A122" s="88"/>
      <c r="B122" s="89">
        <v>4350</v>
      </c>
      <c r="C122" s="81"/>
      <c r="D122" s="81"/>
      <c r="E122" s="83">
        <v>1500</v>
      </c>
      <c r="F122" s="83"/>
      <c r="G122" s="83"/>
      <c r="H122" s="83"/>
      <c r="I122" s="81"/>
      <c r="J122" s="81"/>
      <c r="K122" s="81"/>
      <c r="L122" s="81"/>
      <c r="M122" s="132"/>
      <c r="N122" s="113"/>
      <c r="O122" s="113"/>
      <c r="P122" s="113"/>
      <c r="Q122" s="113"/>
      <c r="R122" s="113"/>
      <c r="S122" s="190">
        <f t="shared" si="11"/>
        <v>1500</v>
      </c>
    </row>
    <row r="123" spans="1:19" ht="12.75" customHeight="1">
      <c r="A123" s="88"/>
      <c r="B123" s="89">
        <v>4410</v>
      </c>
      <c r="C123" s="81"/>
      <c r="D123" s="81"/>
      <c r="E123" s="83"/>
      <c r="F123" s="83"/>
      <c r="G123" s="83">
        <v>-100</v>
      </c>
      <c r="H123" s="83"/>
      <c r="I123" s="81"/>
      <c r="J123" s="81"/>
      <c r="K123" s="81"/>
      <c r="L123" s="81"/>
      <c r="M123" s="132"/>
      <c r="N123" s="113"/>
      <c r="O123" s="113"/>
      <c r="P123" s="113"/>
      <c r="Q123" s="113"/>
      <c r="R123" s="113"/>
      <c r="S123" s="190">
        <f t="shared" si="11"/>
        <v>-100</v>
      </c>
    </row>
    <row r="124" spans="1:19" ht="12.75" customHeight="1">
      <c r="A124" s="123"/>
      <c r="B124" s="90">
        <v>4440</v>
      </c>
      <c r="C124" s="91"/>
      <c r="D124" s="91"/>
      <c r="E124" s="92"/>
      <c r="F124" s="92"/>
      <c r="G124" s="92">
        <v>-146</v>
      </c>
      <c r="H124" s="92"/>
      <c r="I124" s="91"/>
      <c r="J124" s="91"/>
      <c r="K124" s="91"/>
      <c r="L124" s="91"/>
      <c r="M124" s="133"/>
      <c r="N124" s="130"/>
      <c r="O124" s="130"/>
      <c r="P124" s="130"/>
      <c r="Q124" s="130"/>
      <c r="R124" s="130"/>
      <c r="S124" s="193">
        <f t="shared" si="11"/>
        <v>-146</v>
      </c>
    </row>
    <row r="125" spans="1:19" ht="12.75" customHeight="1" thickBot="1">
      <c r="A125" s="206"/>
      <c r="B125" s="96">
        <v>6060</v>
      </c>
      <c r="C125" s="97"/>
      <c r="D125" s="97"/>
      <c r="E125" s="98"/>
      <c r="F125" s="98"/>
      <c r="G125" s="98">
        <v>4500</v>
      </c>
      <c r="H125" s="98"/>
      <c r="I125" s="97"/>
      <c r="J125" s="97"/>
      <c r="K125" s="97"/>
      <c r="L125" s="97"/>
      <c r="M125" s="159"/>
      <c r="N125" s="159"/>
      <c r="O125" s="159"/>
      <c r="P125" s="159"/>
      <c r="Q125" s="159"/>
      <c r="R125" s="159"/>
      <c r="S125" s="193">
        <f t="shared" si="11"/>
        <v>4500</v>
      </c>
    </row>
    <row r="126" spans="1:19" s="106" customFormat="1" ht="14.25" customHeight="1" thickBot="1">
      <c r="A126" s="160" t="s">
        <v>71</v>
      </c>
      <c r="B126" s="102"/>
      <c r="C126" s="103">
        <f aca="true" t="shared" si="12" ref="C126:R126">SUM(C106:C125)</f>
        <v>0</v>
      </c>
      <c r="D126" s="103">
        <f t="shared" si="12"/>
        <v>0</v>
      </c>
      <c r="E126" s="103">
        <f t="shared" si="12"/>
        <v>185</v>
      </c>
      <c r="F126" s="103">
        <f t="shared" si="12"/>
        <v>0</v>
      </c>
      <c r="G126" s="103">
        <f t="shared" si="12"/>
        <v>-8292</v>
      </c>
      <c r="H126" s="103">
        <f t="shared" si="12"/>
        <v>0</v>
      </c>
      <c r="I126" s="103">
        <f t="shared" si="12"/>
        <v>0</v>
      </c>
      <c r="J126" s="103">
        <f t="shared" si="12"/>
        <v>0</v>
      </c>
      <c r="K126" s="103">
        <f t="shared" si="12"/>
        <v>0</v>
      </c>
      <c r="L126" s="103">
        <f t="shared" si="12"/>
        <v>0</v>
      </c>
      <c r="M126" s="103">
        <f t="shared" si="12"/>
        <v>0</v>
      </c>
      <c r="N126" s="103">
        <f t="shared" si="12"/>
        <v>0</v>
      </c>
      <c r="O126" s="103">
        <f t="shared" si="12"/>
        <v>0</v>
      </c>
      <c r="P126" s="103">
        <f t="shared" si="12"/>
        <v>0</v>
      </c>
      <c r="Q126" s="103">
        <f t="shared" si="12"/>
        <v>0</v>
      </c>
      <c r="R126" s="103">
        <f t="shared" si="12"/>
        <v>0</v>
      </c>
      <c r="S126" s="105">
        <f aca="true" t="shared" si="13" ref="S126:S155">R126+Q126+P126+O126+N126+M126+L126+K126+J126+I126+H126+G126+F126+E126+D126+C126</f>
        <v>-8107</v>
      </c>
    </row>
    <row r="127" spans="1:19" ht="12.75" customHeight="1">
      <c r="A127" s="79">
        <v>85406</v>
      </c>
      <c r="B127" s="108">
        <v>3020</v>
      </c>
      <c r="C127" s="109"/>
      <c r="D127" s="109"/>
      <c r="E127" s="110"/>
      <c r="F127" s="110"/>
      <c r="G127" s="110"/>
      <c r="H127" s="110">
        <v>-100</v>
      </c>
      <c r="I127" s="110"/>
      <c r="J127" s="110"/>
      <c r="K127" s="109"/>
      <c r="L127" s="109"/>
      <c r="M127" s="111"/>
      <c r="N127" s="111"/>
      <c r="O127" s="111"/>
      <c r="P127" s="111"/>
      <c r="Q127" s="111"/>
      <c r="R127" s="129"/>
      <c r="S127" s="194">
        <f t="shared" si="13"/>
        <v>-100</v>
      </c>
    </row>
    <row r="128" spans="1:19" ht="12.75" customHeight="1">
      <c r="A128" s="86"/>
      <c r="B128" s="80">
        <v>4010</v>
      </c>
      <c r="C128" s="87"/>
      <c r="D128" s="87"/>
      <c r="E128" s="82"/>
      <c r="F128" s="82"/>
      <c r="G128" s="82"/>
      <c r="H128" s="82">
        <v>-11201</v>
      </c>
      <c r="I128" s="82"/>
      <c r="J128" s="82"/>
      <c r="K128" s="87"/>
      <c r="L128" s="87"/>
      <c r="M128" s="113"/>
      <c r="N128" s="113"/>
      <c r="O128" s="113"/>
      <c r="P128" s="113"/>
      <c r="Q128" s="113"/>
      <c r="R128" s="113"/>
      <c r="S128" s="190">
        <f t="shared" si="13"/>
        <v>-11201</v>
      </c>
    </row>
    <row r="129" spans="1:19" ht="12.75" customHeight="1">
      <c r="A129" s="88"/>
      <c r="B129" s="89">
        <v>4040</v>
      </c>
      <c r="C129" s="81"/>
      <c r="D129" s="81"/>
      <c r="E129" s="83"/>
      <c r="F129" s="83"/>
      <c r="G129" s="83"/>
      <c r="H129" s="83">
        <v>-5033</v>
      </c>
      <c r="I129" s="83"/>
      <c r="J129" s="83"/>
      <c r="K129" s="81"/>
      <c r="L129" s="81"/>
      <c r="M129" s="132"/>
      <c r="N129" s="113"/>
      <c r="O129" s="113"/>
      <c r="P129" s="113"/>
      <c r="Q129" s="113"/>
      <c r="R129" s="113"/>
      <c r="S129" s="190">
        <f t="shared" si="13"/>
        <v>-5033</v>
      </c>
    </row>
    <row r="130" spans="1:19" ht="12.75" customHeight="1">
      <c r="A130" s="88" t="s">
        <v>87</v>
      </c>
      <c r="B130" s="89">
        <v>4110</v>
      </c>
      <c r="C130" s="81"/>
      <c r="D130" s="81"/>
      <c r="E130" s="83"/>
      <c r="F130" s="83"/>
      <c r="G130" s="83"/>
      <c r="H130" s="83">
        <v>-2007</v>
      </c>
      <c r="I130" s="83"/>
      <c r="J130" s="83"/>
      <c r="K130" s="81"/>
      <c r="L130" s="81"/>
      <c r="M130" s="132"/>
      <c r="N130" s="113"/>
      <c r="O130" s="113"/>
      <c r="P130" s="113"/>
      <c r="Q130" s="113"/>
      <c r="R130" s="113"/>
      <c r="S130" s="190">
        <f t="shared" si="13"/>
        <v>-2007</v>
      </c>
    </row>
    <row r="131" spans="1:19" ht="12.75" customHeight="1">
      <c r="A131" s="88" t="s">
        <v>88</v>
      </c>
      <c r="B131" s="89">
        <v>4120</v>
      </c>
      <c r="C131" s="81"/>
      <c r="D131" s="81"/>
      <c r="E131" s="83"/>
      <c r="F131" s="83"/>
      <c r="G131" s="83"/>
      <c r="H131" s="83">
        <v>-220</v>
      </c>
      <c r="I131" s="83"/>
      <c r="J131" s="83"/>
      <c r="K131" s="81"/>
      <c r="L131" s="81"/>
      <c r="M131" s="132"/>
      <c r="N131" s="113"/>
      <c r="O131" s="113"/>
      <c r="P131" s="113"/>
      <c r="Q131" s="113"/>
      <c r="R131" s="113"/>
      <c r="S131" s="190">
        <f t="shared" si="13"/>
        <v>-220</v>
      </c>
    </row>
    <row r="132" spans="1:19" ht="12.75" customHeight="1">
      <c r="A132" s="88" t="s">
        <v>89</v>
      </c>
      <c r="B132" s="89">
        <v>4210</v>
      </c>
      <c r="C132" s="81"/>
      <c r="D132" s="81"/>
      <c r="E132" s="83"/>
      <c r="F132" s="83">
        <v>-7773</v>
      </c>
      <c r="G132" s="83"/>
      <c r="H132" s="83"/>
      <c r="I132" s="83"/>
      <c r="J132" s="83"/>
      <c r="K132" s="81"/>
      <c r="L132" s="81"/>
      <c r="M132" s="132"/>
      <c r="N132" s="113"/>
      <c r="O132" s="113"/>
      <c r="P132" s="113"/>
      <c r="Q132" s="113"/>
      <c r="R132" s="113"/>
      <c r="S132" s="190">
        <f t="shared" si="13"/>
        <v>-7773</v>
      </c>
    </row>
    <row r="133" spans="1:19" ht="12.75" customHeight="1">
      <c r="A133" s="88" t="s">
        <v>90</v>
      </c>
      <c r="B133" s="89">
        <v>4240</v>
      </c>
      <c r="C133" s="81"/>
      <c r="D133" s="81"/>
      <c r="E133" s="83"/>
      <c r="F133" s="83"/>
      <c r="G133" s="83"/>
      <c r="H133" s="83"/>
      <c r="I133" s="83"/>
      <c r="J133" s="83"/>
      <c r="K133" s="81"/>
      <c r="L133" s="81"/>
      <c r="M133" s="132"/>
      <c r="N133" s="113"/>
      <c r="O133" s="113"/>
      <c r="P133" s="113"/>
      <c r="Q133" s="113"/>
      <c r="R133" s="113"/>
      <c r="S133" s="190">
        <f t="shared" si="13"/>
        <v>0</v>
      </c>
    </row>
    <row r="134" spans="1:19" ht="12.75" customHeight="1">
      <c r="A134" s="88" t="s">
        <v>91</v>
      </c>
      <c r="B134" s="89">
        <v>4260</v>
      </c>
      <c r="C134" s="81"/>
      <c r="D134" s="81"/>
      <c r="E134" s="83"/>
      <c r="F134" s="83"/>
      <c r="G134" s="83"/>
      <c r="H134" s="83"/>
      <c r="I134" s="83"/>
      <c r="J134" s="83"/>
      <c r="K134" s="81"/>
      <c r="L134" s="81"/>
      <c r="M134" s="132"/>
      <c r="N134" s="113"/>
      <c r="O134" s="113"/>
      <c r="P134" s="113"/>
      <c r="Q134" s="113"/>
      <c r="R134" s="113"/>
      <c r="S134" s="190">
        <f t="shared" si="13"/>
        <v>0</v>
      </c>
    </row>
    <row r="135" spans="1:19" ht="12.75" customHeight="1">
      <c r="A135" s="123" t="s">
        <v>92</v>
      </c>
      <c r="B135" s="89">
        <v>4270</v>
      </c>
      <c r="C135" s="81"/>
      <c r="D135" s="81"/>
      <c r="E135" s="83"/>
      <c r="F135" s="83"/>
      <c r="G135" s="83"/>
      <c r="H135" s="83"/>
      <c r="I135" s="83"/>
      <c r="J135" s="83"/>
      <c r="K135" s="81"/>
      <c r="L135" s="81"/>
      <c r="M135" s="132"/>
      <c r="N135" s="113"/>
      <c r="O135" s="113"/>
      <c r="P135" s="113"/>
      <c r="Q135" s="113"/>
      <c r="R135" s="113"/>
      <c r="S135" s="190">
        <f t="shared" si="13"/>
        <v>0</v>
      </c>
    </row>
    <row r="136" spans="1:19" ht="12.75" customHeight="1">
      <c r="A136" s="123"/>
      <c r="B136" s="89">
        <v>4280</v>
      </c>
      <c r="C136" s="81"/>
      <c r="D136" s="81"/>
      <c r="E136" s="83"/>
      <c r="F136" s="83"/>
      <c r="G136" s="83"/>
      <c r="H136" s="83"/>
      <c r="I136" s="83"/>
      <c r="J136" s="83"/>
      <c r="K136" s="81"/>
      <c r="L136" s="81"/>
      <c r="M136" s="132"/>
      <c r="N136" s="113"/>
      <c r="O136" s="113"/>
      <c r="P136" s="113"/>
      <c r="Q136" s="113"/>
      <c r="R136" s="113"/>
      <c r="S136" s="190">
        <f t="shared" si="13"/>
        <v>0</v>
      </c>
    </row>
    <row r="137" spans="1:19" ht="12.75" customHeight="1">
      <c r="A137" s="88"/>
      <c r="B137" s="89">
        <v>4300</v>
      </c>
      <c r="C137" s="81"/>
      <c r="D137" s="81"/>
      <c r="E137" s="83"/>
      <c r="F137" s="83"/>
      <c r="G137" s="83"/>
      <c r="H137" s="83"/>
      <c r="I137" s="83"/>
      <c r="J137" s="83"/>
      <c r="K137" s="81"/>
      <c r="L137" s="81"/>
      <c r="M137" s="132"/>
      <c r="N137" s="113"/>
      <c r="O137" s="113"/>
      <c r="P137" s="113"/>
      <c r="Q137" s="113"/>
      <c r="R137" s="113"/>
      <c r="S137" s="190">
        <f t="shared" si="13"/>
        <v>0</v>
      </c>
    </row>
    <row r="138" spans="1:19" ht="12.75" customHeight="1">
      <c r="A138" s="123"/>
      <c r="B138" s="89">
        <v>4410</v>
      </c>
      <c r="C138" s="81"/>
      <c r="D138" s="81"/>
      <c r="E138" s="83"/>
      <c r="F138" s="83"/>
      <c r="G138" s="83"/>
      <c r="H138" s="83"/>
      <c r="I138" s="83"/>
      <c r="J138" s="83"/>
      <c r="K138" s="81"/>
      <c r="L138" s="81"/>
      <c r="M138" s="132"/>
      <c r="N138" s="113"/>
      <c r="O138" s="113"/>
      <c r="P138" s="113"/>
      <c r="Q138" s="113"/>
      <c r="R138" s="113"/>
      <c r="S138" s="190">
        <f t="shared" si="13"/>
        <v>0</v>
      </c>
    </row>
    <row r="139" spans="1:19" ht="12.75" customHeight="1">
      <c r="A139" s="123"/>
      <c r="B139" s="89">
        <v>4430</v>
      </c>
      <c r="C139" s="81"/>
      <c r="D139" s="81"/>
      <c r="E139" s="83"/>
      <c r="F139" s="83"/>
      <c r="G139" s="83"/>
      <c r="H139" s="83"/>
      <c r="I139" s="83"/>
      <c r="J139" s="83"/>
      <c r="K139" s="81"/>
      <c r="L139" s="81"/>
      <c r="M139" s="132"/>
      <c r="N139" s="113"/>
      <c r="O139" s="113"/>
      <c r="P139" s="113"/>
      <c r="Q139" s="113"/>
      <c r="R139" s="113"/>
      <c r="S139" s="190">
        <f t="shared" si="13"/>
        <v>0</v>
      </c>
    </row>
    <row r="140" spans="1:19" ht="12.75" customHeight="1">
      <c r="A140" s="88"/>
      <c r="B140" s="89">
        <v>4440</v>
      </c>
      <c r="C140" s="81"/>
      <c r="D140" s="81"/>
      <c r="E140" s="83"/>
      <c r="F140" s="83"/>
      <c r="G140" s="83"/>
      <c r="H140" s="83"/>
      <c r="I140" s="83"/>
      <c r="J140" s="83"/>
      <c r="K140" s="81"/>
      <c r="L140" s="81"/>
      <c r="M140" s="132"/>
      <c r="N140" s="132"/>
      <c r="O140" s="132"/>
      <c r="P140" s="132"/>
      <c r="Q140" s="132"/>
      <c r="R140" s="132"/>
      <c r="S140" s="190">
        <f t="shared" si="13"/>
        <v>0</v>
      </c>
    </row>
    <row r="141" spans="1:19" ht="12.75" customHeight="1" thickBot="1">
      <c r="A141" s="112"/>
      <c r="B141" s="141">
        <v>6060</v>
      </c>
      <c r="C141" s="128"/>
      <c r="D141" s="128"/>
      <c r="E141" s="142"/>
      <c r="F141" s="142"/>
      <c r="G141" s="142"/>
      <c r="H141" s="142"/>
      <c r="I141" s="142"/>
      <c r="J141" s="142"/>
      <c r="K141" s="128"/>
      <c r="L141" s="128"/>
      <c r="M141" s="130"/>
      <c r="N141" s="130"/>
      <c r="O141" s="130"/>
      <c r="P141" s="130"/>
      <c r="Q141" s="130"/>
      <c r="R141" s="130"/>
      <c r="S141" s="193">
        <f t="shared" si="13"/>
        <v>0</v>
      </c>
    </row>
    <row r="142" spans="1:19" s="106" customFormat="1" ht="12" thickBot="1">
      <c r="A142" s="101" t="s">
        <v>10</v>
      </c>
      <c r="B142" s="102"/>
      <c r="C142" s="103">
        <f aca="true" t="shared" si="14" ref="C142:R142">SUM(C127:C141)</f>
        <v>0</v>
      </c>
      <c r="D142" s="103">
        <f t="shared" si="14"/>
        <v>0</v>
      </c>
      <c r="E142" s="103">
        <f t="shared" si="14"/>
        <v>0</v>
      </c>
      <c r="F142" s="103">
        <f t="shared" si="14"/>
        <v>-7773</v>
      </c>
      <c r="G142" s="103">
        <f t="shared" si="14"/>
        <v>0</v>
      </c>
      <c r="H142" s="103">
        <f t="shared" si="14"/>
        <v>-18561</v>
      </c>
      <c r="I142" s="103">
        <f t="shared" si="14"/>
        <v>0</v>
      </c>
      <c r="J142" s="103">
        <f t="shared" si="14"/>
        <v>0</v>
      </c>
      <c r="K142" s="103">
        <f t="shared" si="14"/>
        <v>0</v>
      </c>
      <c r="L142" s="103">
        <f t="shared" si="14"/>
        <v>0</v>
      </c>
      <c r="M142" s="103">
        <f t="shared" si="14"/>
        <v>0</v>
      </c>
      <c r="N142" s="103">
        <f t="shared" si="14"/>
        <v>0</v>
      </c>
      <c r="O142" s="103">
        <f t="shared" si="14"/>
        <v>0</v>
      </c>
      <c r="P142" s="103">
        <f t="shared" si="14"/>
        <v>0</v>
      </c>
      <c r="Q142" s="103">
        <f t="shared" si="14"/>
        <v>0</v>
      </c>
      <c r="R142" s="103">
        <f t="shared" si="14"/>
        <v>0</v>
      </c>
      <c r="S142" s="105">
        <f t="shared" si="13"/>
        <v>-26334</v>
      </c>
    </row>
    <row r="143" spans="1:19" ht="12.75" customHeight="1">
      <c r="A143" s="107">
        <v>85410</v>
      </c>
      <c r="B143" s="89">
        <v>3020</v>
      </c>
      <c r="C143" s="83"/>
      <c r="D143" s="83"/>
      <c r="E143" s="83"/>
      <c r="F143" s="83"/>
      <c r="G143" s="83"/>
      <c r="H143" s="83"/>
      <c r="I143" s="83"/>
      <c r="J143" s="83"/>
      <c r="K143" s="110"/>
      <c r="L143" s="110">
        <v>-1207</v>
      </c>
      <c r="M143" s="110"/>
      <c r="N143" s="195"/>
      <c r="O143" s="111"/>
      <c r="P143" s="111"/>
      <c r="Q143" s="111"/>
      <c r="R143" s="161"/>
      <c r="S143" s="194">
        <f t="shared" si="13"/>
        <v>-1207</v>
      </c>
    </row>
    <row r="144" spans="1:19" ht="12.75" customHeight="1">
      <c r="A144" s="86"/>
      <c r="B144" s="80">
        <v>4010</v>
      </c>
      <c r="C144" s="82"/>
      <c r="D144" s="82"/>
      <c r="E144" s="82"/>
      <c r="F144" s="82"/>
      <c r="G144" s="82">
        <v>-2500</v>
      </c>
      <c r="H144" s="82"/>
      <c r="I144" s="82"/>
      <c r="J144" s="82"/>
      <c r="K144" s="82"/>
      <c r="L144" s="82"/>
      <c r="M144" s="82">
        <v>-10000</v>
      </c>
      <c r="N144" s="85"/>
      <c r="O144" s="113"/>
      <c r="P144" s="113"/>
      <c r="Q144" s="113"/>
      <c r="R144" s="85"/>
      <c r="S144" s="190">
        <f t="shared" si="13"/>
        <v>-12500</v>
      </c>
    </row>
    <row r="145" spans="1:19" ht="12.75" customHeight="1">
      <c r="A145" s="88"/>
      <c r="B145" s="89">
        <v>4040</v>
      </c>
      <c r="C145" s="83"/>
      <c r="D145" s="83"/>
      <c r="E145" s="83"/>
      <c r="F145" s="83"/>
      <c r="G145" s="83">
        <v>-680</v>
      </c>
      <c r="H145" s="83"/>
      <c r="I145" s="83"/>
      <c r="J145" s="83"/>
      <c r="K145" s="83"/>
      <c r="L145" s="83"/>
      <c r="M145" s="83"/>
      <c r="N145" s="85"/>
      <c r="O145" s="113"/>
      <c r="P145" s="113"/>
      <c r="Q145" s="113"/>
      <c r="R145" s="85"/>
      <c r="S145" s="190">
        <f t="shared" si="13"/>
        <v>-680</v>
      </c>
    </row>
    <row r="146" spans="1:19" ht="12.75" customHeight="1">
      <c r="A146" s="88"/>
      <c r="B146" s="89">
        <v>4110</v>
      </c>
      <c r="C146" s="83"/>
      <c r="D146" s="83"/>
      <c r="E146" s="83"/>
      <c r="F146" s="83"/>
      <c r="G146" s="83">
        <v>-200</v>
      </c>
      <c r="H146" s="83"/>
      <c r="I146" s="83"/>
      <c r="J146" s="83"/>
      <c r="K146" s="83"/>
      <c r="L146" s="83"/>
      <c r="M146" s="83">
        <v>-1900</v>
      </c>
      <c r="N146" s="85"/>
      <c r="O146" s="113"/>
      <c r="P146" s="113"/>
      <c r="Q146" s="113"/>
      <c r="R146" s="85"/>
      <c r="S146" s="190">
        <f t="shared" si="13"/>
        <v>-2100</v>
      </c>
    </row>
    <row r="147" spans="1:19" ht="12.75" customHeight="1">
      <c r="A147" s="123"/>
      <c r="B147" s="90">
        <v>4120</v>
      </c>
      <c r="C147" s="92"/>
      <c r="D147" s="92"/>
      <c r="E147" s="92"/>
      <c r="F147" s="92"/>
      <c r="G147" s="92">
        <v>-100</v>
      </c>
      <c r="H147" s="92"/>
      <c r="I147" s="92"/>
      <c r="J147" s="92"/>
      <c r="K147" s="83"/>
      <c r="L147" s="92"/>
      <c r="M147" s="92">
        <v>-278</v>
      </c>
      <c r="N147" s="93"/>
      <c r="O147" s="132"/>
      <c r="P147" s="132"/>
      <c r="Q147" s="132"/>
      <c r="R147" s="94"/>
      <c r="S147" s="190">
        <f t="shared" si="13"/>
        <v>-378</v>
      </c>
    </row>
    <row r="148" spans="1:19" ht="12.75" customHeight="1">
      <c r="A148" s="88" t="s">
        <v>93</v>
      </c>
      <c r="B148" s="89">
        <v>4210</v>
      </c>
      <c r="C148" s="83"/>
      <c r="D148" s="83"/>
      <c r="E148" s="83"/>
      <c r="F148" s="83"/>
      <c r="G148" s="83">
        <v>-500</v>
      </c>
      <c r="H148" s="83"/>
      <c r="I148" s="83"/>
      <c r="J148" s="83"/>
      <c r="K148" s="83"/>
      <c r="L148" s="83"/>
      <c r="M148" s="83">
        <f>-2300+2800</f>
        <v>500</v>
      </c>
      <c r="N148" s="83"/>
      <c r="O148" s="113"/>
      <c r="P148" s="113"/>
      <c r="Q148" s="113"/>
      <c r="R148" s="85"/>
      <c r="S148" s="190">
        <f t="shared" si="13"/>
        <v>0</v>
      </c>
    </row>
    <row r="149" spans="1:19" ht="12.75" customHeight="1">
      <c r="A149" s="88" t="s">
        <v>94</v>
      </c>
      <c r="B149" s="89">
        <v>4240</v>
      </c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5"/>
      <c r="O149" s="113"/>
      <c r="P149" s="113"/>
      <c r="Q149" s="113"/>
      <c r="R149" s="85"/>
      <c r="S149" s="190">
        <f t="shared" si="13"/>
        <v>0</v>
      </c>
    </row>
    <row r="150" spans="1:19" ht="12.75" customHeight="1">
      <c r="A150" s="88" t="s">
        <v>95</v>
      </c>
      <c r="B150" s="89">
        <v>4260</v>
      </c>
      <c r="C150" s="83"/>
      <c r="D150" s="83"/>
      <c r="E150" s="83"/>
      <c r="F150" s="83"/>
      <c r="G150" s="83"/>
      <c r="H150" s="83"/>
      <c r="I150" s="83"/>
      <c r="J150" s="83"/>
      <c r="K150" s="83"/>
      <c r="L150" s="83">
        <v>-3303</v>
      </c>
      <c r="M150" s="83">
        <f>2000-562</f>
        <v>1438</v>
      </c>
      <c r="N150" s="85"/>
      <c r="O150" s="113"/>
      <c r="P150" s="113"/>
      <c r="Q150" s="113"/>
      <c r="R150" s="85"/>
      <c r="S150" s="190">
        <f t="shared" si="13"/>
        <v>-1865</v>
      </c>
    </row>
    <row r="151" spans="1:19" ht="12.75" customHeight="1">
      <c r="A151" s="88"/>
      <c r="B151" s="89">
        <v>4270</v>
      </c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5"/>
      <c r="O151" s="113"/>
      <c r="P151" s="113"/>
      <c r="Q151" s="113"/>
      <c r="R151" s="85"/>
      <c r="S151" s="190">
        <f t="shared" si="13"/>
        <v>0</v>
      </c>
    </row>
    <row r="152" spans="1:19" ht="12.75" customHeight="1">
      <c r="A152" s="88"/>
      <c r="B152" s="89">
        <v>4300</v>
      </c>
      <c r="C152" s="83"/>
      <c r="D152" s="83"/>
      <c r="E152" s="83"/>
      <c r="F152" s="83"/>
      <c r="G152" s="83">
        <v>-250</v>
      </c>
      <c r="H152" s="83"/>
      <c r="I152" s="83"/>
      <c r="J152" s="83"/>
      <c r="K152" s="83"/>
      <c r="L152" s="83"/>
      <c r="M152" s="83">
        <v>-250</v>
      </c>
      <c r="N152" s="85"/>
      <c r="O152" s="113"/>
      <c r="P152" s="113"/>
      <c r="Q152" s="113"/>
      <c r="R152" s="85"/>
      <c r="S152" s="190">
        <f t="shared" si="13"/>
        <v>-500</v>
      </c>
    </row>
    <row r="153" spans="1:19" ht="12.75" customHeight="1">
      <c r="A153" s="88"/>
      <c r="B153" s="89">
        <v>4410</v>
      </c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5"/>
      <c r="O153" s="85"/>
      <c r="P153" s="85"/>
      <c r="Q153" s="85"/>
      <c r="R153" s="85"/>
      <c r="S153" s="190">
        <f t="shared" si="13"/>
        <v>0</v>
      </c>
    </row>
    <row r="154" spans="1:19" ht="12.75" customHeight="1">
      <c r="A154" s="88"/>
      <c r="B154" s="89">
        <v>4430</v>
      </c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5"/>
      <c r="O154" s="113"/>
      <c r="P154" s="113"/>
      <c r="Q154" s="113"/>
      <c r="R154" s="85"/>
      <c r="S154" s="190">
        <f t="shared" si="13"/>
        <v>0</v>
      </c>
    </row>
    <row r="155" spans="1:19" ht="12.75" customHeight="1" thickBot="1">
      <c r="A155" s="123"/>
      <c r="B155" s="90">
        <v>4440</v>
      </c>
      <c r="C155" s="92"/>
      <c r="D155" s="92"/>
      <c r="E155" s="92"/>
      <c r="F155" s="92"/>
      <c r="G155" s="92"/>
      <c r="H155" s="92"/>
      <c r="I155" s="92"/>
      <c r="J155" s="92"/>
      <c r="K155" s="142"/>
      <c r="L155" s="92"/>
      <c r="M155" s="92">
        <v>-1346</v>
      </c>
      <c r="N155" s="131"/>
      <c r="O155" s="113"/>
      <c r="P155" s="113"/>
      <c r="Q155" s="113"/>
      <c r="R155" s="85"/>
      <c r="S155" s="190">
        <f t="shared" si="13"/>
        <v>-1346</v>
      </c>
    </row>
    <row r="156" spans="1:19" ht="12" hidden="1" thickBot="1">
      <c r="A156" s="86">
        <v>7961</v>
      </c>
      <c r="B156" s="80">
        <v>11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113"/>
      <c r="O156" s="113"/>
      <c r="P156" s="113"/>
      <c r="Q156" s="113"/>
      <c r="R156" s="113"/>
      <c r="S156" s="190">
        <f aca="true" t="shared" si="15" ref="S156:S174">R156+Q156+P156+O156+N156+M156+L156+K156+J156+I156+H156+G156+F156+E156+D156+C156</f>
        <v>0</v>
      </c>
    </row>
    <row r="157" spans="1:19" ht="12" hidden="1" thickBot="1">
      <c r="A157" s="88" t="s">
        <v>96</v>
      </c>
      <c r="B157" s="89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113"/>
      <c r="O157" s="113"/>
      <c r="P157" s="113"/>
      <c r="Q157" s="113"/>
      <c r="R157" s="113"/>
      <c r="S157" s="190">
        <f t="shared" si="15"/>
        <v>0</v>
      </c>
    </row>
    <row r="158" spans="1:19" ht="12" hidden="1" thickBot="1">
      <c r="A158" s="88" t="s">
        <v>97</v>
      </c>
      <c r="B158" s="89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113"/>
      <c r="O158" s="113"/>
      <c r="P158" s="113"/>
      <c r="Q158" s="113"/>
      <c r="R158" s="113"/>
      <c r="S158" s="190">
        <f t="shared" si="15"/>
        <v>0</v>
      </c>
    </row>
    <row r="159" spans="1:19" ht="12" hidden="1" thickBot="1">
      <c r="A159" s="95" t="s">
        <v>98</v>
      </c>
      <c r="B159" s="96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130"/>
      <c r="O159" s="130"/>
      <c r="P159" s="130"/>
      <c r="Q159" s="130"/>
      <c r="R159" s="130"/>
      <c r="S159" s="193">
        <f t="shared" si="15"/>
        <v>0</v>
      </c>
    </row>
    <row r="160" spans="1:19" s="135" customFormat="1" ht="13.5" customHeight="1" thickBot="1">
      <c r="A160" s="101" t="s">
        <v>10</v>
      </c>
      <c r="B160" s="102"/>
      <c r="C160" s="103">
        <f aca="true" t="shared" si="16" ref="C160:R160">SUM(C143:C159)</f>
        <v>0</v>
      </c>
      <c r="D160" s="103">
        <f t="shared" si="16"/>
        <v>0</v>
      </c>
      <c r="E160" s="103">
        <f t="shared" si="16"/>
        <v>0</v>
      </c>
      <c r="F160" s="103">
        <f t="shared" si="16"/>
        <v>0</v>
      </c>
      <c r="G160" s="103">
        <f t="shared" si="16"/>
        <v>-4230</v>
      </c>
      <c r="H160" s="103">
        <f t="shared" si="16"/>
        <v>0</v>
      </c>
      <c r="I160" s="103">
        <f t="shared" si="16"/>
        <v>0</v>
      </c>
      <c r="J160" s="103">
        <f t="shared" si="16"/>
        <v>0</v>
      </c>
      <c r="K160" s="103">
        <f t="shared" si="16"/>
        <v>0</v>
      </c>
      <c r="L160" s="103">
        <f t="shared" si="16"/>
        <v>-4510</v>
      </c>
      <c r="M160" s="103">
        <f t="shared" si="16"/>
        <v>-11836</v>
      </c>
      <c r="N160" s="103">
        <f t="shared" si="16"/>
        <v>0</v>
      </c>
      <c r="O160" s="103">
        <f t="shared" si="16"/>
        <v>0</v>
      </c>
      <c r="P160" s="103">
        <f t="shared" si="16"/>
        <v>0</v>
      </c>
      <c r="Q160" s="103">
        <f t="shared" si="16"/>
        <v>0</v>
      </c>
      <c r="R160" s="103">
        <f t="shared" si="16"/>
        <v>0</v>
      </c>
      <c r="S160" s="105">
        <f t="shared" si="15"/>
        <v>-20576</v>
      </c>
    </row>
    <row r="161" spans="1:19" s="140" customFormat="1" ht="13.5" customHeight="1">
      <c r="A161" s="162">
        <v>85415</v>
      </c>
      <c r="B161" s="141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31"/>
      <c r="N161" s="131"/>
      <c r="O161" s="139"/>
      <c r="P161" s="139"/>
      <c r="Q161" s="138"/>
      <c r="R161" s="163"/>
      <c r="S161" s="194">
        <f t="shared" si="15"/>
        <v>0</v>
      </c>
    </row>
    <row r="162" spans="1:19" s="140" customFormat="1" ht="13.5" customHeight="1">
      <c r="A162" s="164" t="s">
        <v>99</v>
      </c>
      <c r="B162" s="89">
        <v>3240</v>
      </c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4"/>
      <c r="N162" s="84"/>
      <c r="O162" s="83"/>
      <c r="P162" s="83"/>
      <c r="Q162" s="83"/>
      <c r="R162" s="94"/>
      <c r="S162" s="190">
        <f t="shared" si="15"/>
        <v>0</v>
      </c>
    </row>
    <row r="163" spans="1:19" s="140" customFormat="1" ht="13.5" customHeight="1" thickBot="1">
      <c r="A163" s="165" t="s">
        <v>86</v>
      </c>
      <c r="B163" s="90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3"/>
      <c r="N163" s="93"/>
      <c r="O163" s="92"/>
      <c r="P163" s="92"/>
      <c r="Q163" s="92"/>
      <c r="R163" s="93"/>
      <c r="S163" s="193">
        <f t="shared" si="15"/>
        <v>0</v>
      </c>
    </row>
    <row r="164" spans="1:19" s="135" customFormat="1" ht="13.5" customHeight="1" thickBot="1">
      <c r="A164" s="101" t="s">
        <v>71</v>
      </c>
      <c r="B164" s="102"/>
      <c r="C164" s="103">
        <f aca="true" t="shared" si="17" ref="C164:R164">C162</f>
        <v>0</v>
      </c>
      <c r="D164" s="103">
        <f t="shared" si="17"/>
        <v>0</v>
      </c>
      <c r="E164" s="103">
        <f t="shared" si="17"/>
        <v>0</v>
      </c>
      <c r="F164" s="103">
        <f t="shared" si="17"/>
        <v>0</v>
      </c>
      <c r="G164" s="103">
        <f t="shared" si="17"/>
        <v>0</v>
      </c>
      <c r="H164" s="103">
        <f t="shared" si="17"/>
        <v>0</v>
      </c>
      <c r="I164" s="103">
        <f t="shared" si="17"/>
        <v>0</v>
      </c>
      <c r="J164" s="103">
        <f t="shared" si="17"/>
        <v>0</v>
      </c>
      <c r="K164" s="103">
        <f t="shared" si="17"/>
        <v>0</v>
      </c>
      <c r="L164" s="103">
        <f t="shared" si="17"/>
        <v>0</v>
      </c>
      <c r="M164" s="103">
        <f t="shared" si="17"/>
        <v>0</v>
      </c>
      <c r="N164" s="103">
        <f t="shared" si="17"/>
        <v>0</v>
      </c>
      <c r="O164" s="103">
        <f t="shared" si="17"/>
        <v>0</v>
      </c>
      <c r="P164" s="103">
        <f t="shared" si="17"/>
        <v>0</v>
      </c>
      <c r="Q164" s="103">
        <f t="shared" si="17"/>
        <v>0</v>
      </c>
      <c r="R164" s="103">
        <f t="shared" si="17"/>
        <v>0</v>
      </c>
      <c r="S164" s="105">
        <f t="shared" si="15"/>
        <v>0</v>
      </c>
    </row>
    <row r="165" spans="1:19" ht="12.75" customHeight="1">
      <c r="A165" s="162">
        <v>85417</v>
      </c>
      <c r="B165" s="141">
        <v>4010</v>
      </c>
      <c r="C165" s="128"/>
      <c r="D165" s="128"/>
      <c r="E165" s="128"/>
      <c r="F165" s="128"/>
      <c r="G165" s="128"/>
      <c r="H165" s="128"/>
      <c r="I165" s="128"/>
      <c r="J165" s="142"/>
      <c r="K165" s="128"/>
      <c r="L165" s="128"/>
      <c r="M165" s="130"/>
      <c r="N165" s="130"/>
      <c r="O165" s="130"/>
      <c r="P165" s="130"/>
      <c r="Q165" s="130"/>
      <c r="R165" s="166"/>
      <c r="S165" s="194">
        <f t="shared" si="15"/>
        <v>0</v>
      </c>
    </row>
    <row r="166" spans="1:19" ht="12.75" customHeight="1">
      <c r="A166" s="164"/>
      <c r="B166" s="89">
        <v>4040</v>
      </c>
      <c r="C166" s="81"/>
      <c r="D166" s="81"/>
      <c r="E166" s="81"/>
      <c r="F166" s="81"/>
      <c r="G166" s="81"/>
      <c r="H166" s="81"/>
      <c r="I166" s="81"/>
      <c r="J166" s="83"/>
      <c r="K166" s="81"/>
      <c r="L166" s="81"/>
      <c r="M166" s="132"/>
      <c r="N166" s="132"/>
      <c r="O166" s="132"/>
      <c r="P166" s="132"/>
      <c r="Q166" s="132"/>
      <c r="R166" s="134"/>
      <c r="S166" s="190">
        <f t="shared" si="15"/>
        <v>0</v>
      </c>
    </row>
    <row r="167" spans="1:19" ht="12.75" customHeight="1">
      <c r="A167" s="164" t="s">
        <v>100</v>
      </c>
      <c r="B167" s="89">
        <v>4110</v>
      </c>
      <c r="C167" s="81"/>
      <c r="D167" s="81"/>
      <c r="E167" s="81"/>
      <c r="F167" s="81"/>
      <c r="G167" s="81"/>
      <c r="H167" s="81"/>
      <c r="I167" s="81"/>
      <c r="J167" s="83"/>
      <c r="K167" s="81"/>
      <c r="L167" s="81"/>
      <c r="M167" s="132"/>
      <c r="N167" s="132"/>
      <c r="O167" s="132"/>
      <c r="P167" s="132"/>
      <c r="Q167" s="132"/>
      <c r="R167" s="134"/>
      <c r="S167" s="190">
        <f t="shared" si="15"/>
        <v>0</v>
      </c>
    </row>
    <row r="168" spans="1:19" ht="12.75" customHeight="1">
      <c r="A168" s="164" t="s">
        <v>101</v>
      </c>
      <c r="B168" s="89">
        <v>4120</v>
      </c>
      <c r="C168" s="81"/>
      <c r="D168" s="81"/>
      <c r="E168" s="81"/>
      <c r="F168" s="81"/>
      <c r="G168" s="81"/>
      <c r="H168" s="81"/>
      <c r="I168" s="81"/>
      <c r="J168" s="83"/>
      <c r="K168" s="81"/>
      <c r="L168" s="81"/>
      <c r="M168" s="132"/>
      <c r="N168" s="132"/>
      <c r="O168" s="132"/>
      <c r="P168" s="132"/>
      <c r="Q168" s="132"/>
      <c r="R168" s="134"/>
      <c r="S168" s="190">
        <f t="shared" si="15"/>
        <v>0</v>
      </c>
    </row>
    <row r="169" spans="1:19" ht="12.75" customHeight="1" thickBot="1">
      <c r="A169" s="164" t="s">
        <v>102</v>
      </c>
      <c r="B169" s="89">
        <v>4440</v>
      </c>
      <c r="C169" s="81"/>
      <c r="D169" s="81"/>
      <c r="E169" s="81"/>
      <c r="F169" s="81"/>
      <c r="G169" s="81"/>
      <c r="H169" s="81"/>
      <c r="I169" s="81"/>
      <c r="J169" s="83"/>
      <c r="K169" s="81"/>
      <c r="L169" s="81"/>
      <c r="M169" s="132"/>
      <c r="N169" s="132"/>
      <c r="O169" s="132"/>
      <c r="P169" s="132"/>
      <c r="Q169" s="132"/>
      <c r="R169" s="134"/>
      <c r="S169" s="193">
        <f t="shared" si="15"/>
        <v>0</v>
      </c>
    </row>
    <row r="170" spans="1:19" s="106" customFormat="1" ht="12.75" customHeight="1" thickBot="1">
      <c r="A170" s="160" t="s">
        <v>71</v>
      </c>
      <c r="B170" s="167"/>
      <c r="C170" s="103">
        <f aca="true" t="shared" si="18" ref="C170:R170">SUM(C165:C169)</f>
        <v>0</v>
      </c>
      <c r="D170" s="103">
        <f t="shared" si="18"/>
        <v>0</v>
      </c>
      <c r="E170" s="103">
        <f t="shared" si="18"/>
        <v>0</v>
      </c>
      <c r="F170" s="103">
        <f t="shared" si="18"/>
        <v>0</v>
      </c>
      <c r="G170" s="103">
        <f t="shared" si="18"/>
        <v>0</v>
      </c>
      <c r="H170" s="103">
        <f t="shared" si="18"/>
        <v>0</v>
      </c>
      <c r="I170" s="103">
        <f t="shared" si="18"/>
        <v>0</v>
      </c>
      <c r="J170" s="103">
        <f t="shared" si="18"/>
        <v>0</v>
      </c>
      <c r="K170" s="103">
        <f t="shared" si="18"/>
        <v>0</v>
      </c>
      <c r="L170" s="103">
        <f t="shared" si="18"/>
        <v>0</v>
      </c>
      <c r="M170" s="103">
        <f t="shared" si="18"/>
        <v>0</v>
      </c>
      <c r="N170" s="103">
        <f t="shared" si="18"/>
        <v>0</v>
      </c>
      <c r="O170" s="103">
        <f t="shared" si="18"/>
        <v>0</v>
      </c>
      <c r="P170" s="103">
        <f t="shared" si="18"/>
        <v>0</v>
      </c>
      <c r="Q170" s="103">
        <f t="shared" si="18"/>
        <v>0</v>
      </c>
      <c r="R170" s="103">
        <f t="shared" si="18"/>
        <v>0</v>
      </c>
      <c r="S170" s="105">
        <f t="shared" si="15"/>
        <v>0</v>
      </c>
    </row>
    <row r="171" spans="1:19" s="35" customFormat="1" ht="12.75" customHeight="1">
      <c r="A171" s="136">
        <v>85495</v>
      </c>
      <c r="B171" s="137"/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169"/>
      <c r="N171" s="169"/>
      <c r="O171" s="109"/>
      <c r="P171" s="109"/>
      <c r="Q171" s="109"/>
      <c r="R171" s="153"/>
      <c r="S171" s="194">
        <f t="shared" si="15"/>
        <v>0</v>
      </c>
    </row>
    <row r="172" spans="1:19" s="35" customFormat="1" ht="12.75" customHeight="1">
      <c r="A172" s="112" t="s">
        <v>79</v>
      </c>
      <c r="B172" s="89">
        <v>4440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83"/>
      <c r="N172" s="83"/>
      <c r="O172" s="83"/>
      <c r="P172" s="83"/>
      <c r="Q172" s="83"/>
      <c r="R172" s="93"/>
      <c r="S172" s="190">
        <f t="shared" si="15"/>
        <v>0</v>
      </c>
    </row>
    <row r="173" spans="1:19" s="35" customFormat="1" ht="12.75" customHeight="1" thickBot="1">
      <c r="A173" s="112" t="s">
        <v>103</v>
      </c>
      <c r="B173" s="141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171"/>
      <c r="N173" s="171"/>
      <c r="O173" s="97"/>
      <c r="P173" s="97"/>
      <c r="Q173" s="97"/>
      <c r="R173" s="159"/>
      <c r="S173" s="193">
        <f t="shared" si="15"/>
        <v>0</v>
      </c>
    </row>
    <row r="174" spans="1:19" s="106" customFormat="1" ht="12.75" customHeight="1" thickBot="1">
      <c r="A174" s="160" t="s">
        <v>71</v>
      </c>
      <c r="B174" s="172"/>
      <c r="C174" s="173">
        <f aca="true" t="shared" si="19" ref="C174:R174">C172</f>
        <v>0</v>
      </c>
      <c r="D174" s="173">
        <f t="shared" si="19"/>
        <v>0</v>
      </c>
      <c r="E174" s="173">
        <f t="shared" si="19"/>
        <v>0</v>
      </c>
      <c r="F174" s="173">
        <f t="shared" si="19"/>
        <v>0</v>
      </c>
      <c r="G174" s="173">
        <f t="shared" si="19"/>
        <v>0</v>
      </c>
      <c r="H174" s="173">
        <f t="shared" si="19"/>
        <v>0</v>
      </c>
      <c r="I174" s="173">
        <f t="shared" si="19"/>
        <v>0</v>
      </c>
      <c r="J174" s="173">
        <f t="shared" si="19"/>
        <v>0</v>
      </c>
      <c r="K174" s="173">
        <f t="shared" si="19"/>
        <v>0</v>
      </c>
      <c r="L174" s="173">
        <f t="shared" si="19"/>
        <v>0</v>
      </c>
      <c r="M174" s="173">
        <f t="shared" si="19"/>
        <v>0</v>
      </c>
      <c r="N174" s="173">
        <f t="shared" si="19"/>
        <v>0</v>
      </c>
      <c r="O174" s="173">
        <f t="shared" si="19"/>
        <v>0</v>
      </c>
      <c r="P174" s="173">
        <f t="shared" si="19"/>
        <v>0</v>
      </c>
      <c r="Q174" s="173">
        <f t="shared" si="19"/>
        <v>0</v>
      </c>
      <c r="R174" s="173">
        <f t="shared" si="19"/>
        <v>0</v>
      </c>
      <c r="S174" s="105">
        <f t="shared" si="15"/>
        <v>0</v>
      </c>
    </row>
    <row r="175" spans="1:19" s="35" customFormat="1" ht="6.75" customHeight="1">
      <c r="A175" s="143"/>
      <c r="B175" s="144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6"/>
    </row>
    <row r="176" spans="1:19" s="175" customFormat="1" ht="12.75" customHeight="1">
      <c r="A176" s="150" t="s">
        <v>81</v>
      </c>
      <c r="B176" s="174"/>
      <c r="C176" s="149">
        <f aca="true" t="shared" si="20" ref="C176:S176">C126+C142+C160+C164+C170+C174</f>
        <v>0</v>
      </c>
      <c r="D176" s="149">
        <f t="shared" si="20"/>
        <v>0</v>
      </c>
      <c r="E176" s="149">
        <f t="shared" si="20"/>
        <v>185</v>
      </c>
      <c r="F176" s="149">
        <f t="shared" si="20"/>
        <v>-7773</v>
      </c>
      <c r="G176" s="149">
        <f t="shared" si="20"/>
        <v>-12522</v>
      </c>
      <c r="H176" s="149">
        <f t="shared" si="20"/>
        <v>-18561</v>
      </c>
      <c r="I176" s="149">
        <f t="shared" si="20"/>
        <v>0</v>
      </c>
      <c r="J176" s="149">
        <f t="shared" si="20"/>
        <v>0</v>
      </c>
      <c r="K176" s="149">
        <f t="shared" si="20"/>
        <v>0</v>
      </c>
      <c r="L176" s="149">
        <f t="shared" si="20"/>
        <v>-4510</v>
      </c>
      <c r="M176" s="149">
        <f t="shared" si="20"/>
        <v>-11836</v>
      </c>
      <c r="N176" s="149">
        <f t="shared" si="20"/>
        <v>0</v>
      </c>
      <c r="O176" s="149">
        <f t="shared" si="20"/>
        <v>0</v>
      </c>
      <c r="P176" s="149">
        <f t="shared" si="20"/>
        <v>0</v>
      </c>
      <c r="Q176" s="149">
        <f t="shared" si="20"/>
        <v>0</v>
      </c>
      <c r="R176" s="149">
        <f t="shared" si="20"/>
        <v>0</v>
      </c>
      <c r="S176" s="149">
        <f t="shared" si="20"/>
        <v>-55017</v>
      </c>
    </row>
    <row r="177" spans="1:19" s="35" customFormat="1" ht="12.75" customHeight="1">
      <c r="A177" s="140">
        <v>854</v>
      </c>
      <c r="B177" s="176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/>
      <c r="S177" s="154">
        <f>C176+D176+E176+F176+G176+H176+I176+J176+K176+L176+M176+O176+Q176+R176+P176+N176</f>
        <v>-55017</v>
      </c>
    </row>
    <row r="178" spans="1:19" s="35" customFormat="1" ht="6.75" customHeight="1" thickBot="1">
      <c r="A178" s="155"/>
      <c r="B178" s="156"/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8"/>
    </row>
    <row r="179" spans="1:19" s="35" customFormat="1" ht="12.75" customHeight="1" thickBot="1">
      <c r="A179" s="79" t="s">
        <v>104</v>
      </c>
      <c r="B179" s="177"/>
      <c r="C179" s="178">
        <f aca="true" t="shared" si="21" ref="C179:R179">C103+C176</f>
        <v>-44773</v>
      </c>
      <c r="D179" s="178">
        <f t="shared" si="21"/>
        <v>34868</v>
      </c>
      <c r="E179" s="178">
        <f t="shared" si="21"/>
        <v>-815</v>
      </c>
      <c r="F179" s="178">
        <f t="shared" si="21"/>
        <v>-7773</v>
      </c>
      <c r="G179" s="178">
        <f t="shared" si="21"/>
        <v>-43531</v>
      </c>
      <c r="H179" s="178">
        <f t="shared" si="21"/>
        <v>-18561</v>
      </c>
      <c r="I179" s="178">
        <f t="shared" si="21"/>
        <v>-56431</v>
      </c>
      <c r="J179" s="178">
        <f t="shared" si="21"/>
        <v>-79826</v>
      </c>
      <c r="K179" s="178">
        <f t="shared" si="21"/>
        <v>-81157</v>
      </c>
      <c r="L179" s="178">
        <f t="shared" si="21"/>
        <v>-57000</v>
      </c>
      <c r="M179" s="178">
        <f t="shared" si="21"/>
        <v>-55335</v>
      </c>
      <c r="N179" s="178">
        <f t="shared" si="21"/>
        <v>0</v>
      </c>
      <c r="O179" s="178">
        <f t="shared" si="21"/>
        <v>0</v>
      </c>
      <c r="P179" s="178">
        <f t="shared" si="21"/>
        <v>0</v>
      </c>
      <c r="Q179" s="178">
        <f t="shared" si="21"/>
        <v>0</v>
      </c>
      <c r="R179" s="178">
        <f t="shared" si="21"/>
        <v>0</v>
      </c>
      <c r="S179" s="178">
        <f>S20+S33+S50+S63+S86+S97+S101+S126+S142+S160+S164+S170+S174</f>
        <v>-410334</v>
      </c>
    </row>
    <row r="180" spans="1:19" ht="10.5" customHeight="1">
      <c r="A180" s="179"/>
      <c r="B180" s="47"/>
      <c r="C180" s="196" t="s">
        <v>50</v>
      </c>
      <c r="D180" s="196" t="s">
        <v>105</v>
      </c>
      <c r="E180" s="196" t="s">
        <v>141</v>
      </c>
      <c r="F180" s="196" t="s">
        <v>45</v>
      </c>
      <c r="G180" s="196" t="s">
        <v>141</v>
      </c>
      <c r="H180" s="196" t="s">
        <v>45</v>
      </c>
      <c r="I180" s="196" t="s">
        <v>46</v>
      </c>
      <c r="J180" s="196" t="s">
        <v>47</v>
      </c>
      <c r="K180" s="196" t="s">
        <v>48</v>
      </c>
      <c r="L180" s="197" t="s">
        <v>50</v>
      </c>
      <c r="M180" s="198" t="s">
        <v>53</v>
      </c>
      <c r="N180" s="199" t="s">
        <v>49</v>
      </c>
      <c r="O180" s="200" t="s">
        <v>51</v>
      </c>
      <c r="P180" s="198" t="s">
        <v>106</v>
      </c>
      <c r="Q180" s="198" t="s">
        <v>43</v>
      </c>
      <c r="R180" s="198" t="s">
        <v>122</v>
      </c>
      <c r="S180" s="180" t="s">
        <v>10</v>
      </c>
    </row>
    <row r="181" spans="2:19" ht="13.5" customHeight="1" thickBot="1">
      <c r="B181" s="181"/>
      <c r="C181" s="201" t="s">
        <v>56</v>
      </c>
      <c r="D181" s="201" t="s">
        <v>57</v>
      </c>
      <c r="E181" s="201" t="s">
        <v>56</v>
      </c>
      <c r="F181" s="201" t="s">
        <v>56</v>
      </c>
      <c r="G181" s="201" t="s">
        <v>57</v>
      </c>
      <c r="H181" s="201" t="s">
        <v>59</v>
      </c>
      <c r="I181" s="201" t="s">
        <v>56</v>
      </c>
      <c r="J181" s="201" t="s">
        <v>57</v>
      </c>
      <c r="K181" s="201" t="s">
        <v>59</v>
      </c>
      <c r="L181" s="202" t="s">
        <v>60</v>
      </c>
      <c r="M181" s="203" t="s">
        <v>56</v>
      </c>
      <c r="N181" s="204" t="s">
        <v>59</v>
      </c>
      <c r="O181" s="205" t="s">
        <v>142</v>
      </c>
      <c r="P181" s="203" t="s">
        <v>62</v>
      </c>
      <c r="Q181" s="203" t="s">
        <v>63</v>
      </c>
      <c r="R181" s="203" t="s">
        <v>123</v>
      </c>
      <c r="S181" s="182"/>
    </row>
    <row r="182" ht="15" customHeight="1">
      <c r="B182" s="181"/>
    </row>
    <row r="183" spans="2:19" ht="11.25">
      <c r="B183" s="35"/>
      <c r="C183" s="30"/>
      <c r="D183" s="30"/>
      <c r="E183" s="183"/>
      <c r="F183" s="183"/>
      <c r="G183" s="183"/>
      <c r="H183" s="183"/>
      <c r="I183" s="183"/>
      <c r="J183" s="183"/>
      <c r="K183" s="183"/>
      <c r="L183" s="183"/>
      <c r="M183" s="183"/>
      <c r="N183" s="183"/>
      <c r="O183" s="183"/>
      <c r="P183" s="183"/>
      <c r="Q183" s="183"/>
      <c r="R183" s="183"/>
      <c r="S183" s="184">
        <f>C179+D179+E179+F179+G179+H179+I179+J179+K179+L179+M179+O179+R179+Q179+N179+P179</f>
        <v>-410334</v>
      </c>
    </row>
  </sheetData>
  <printOptions/>
  <pageMargins left="0.1968503937007874" right="0.28" top="0.39" bottom="0.39" header="0.32" footer="0.47"/>
  <pageSetup horizontalDpi="600" verticalDpi="600" orientation="landscape" paperSize="9" r:id="rId2"/>
  <rowBreaks count="2" manualBreakCount="2">
    <brk id="86" max="255" man="1"/>
    <brk id="10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6" sqref="E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Kozłowska</dc:creator>
  <cp:keywords/>
  <dc:description/>
  <cp:lastModifiedBy>Renata Kozłowska</cp:lastModifiedBy>
  <cp:lastPrinted>2005-03-15T07:39:25Z</cp:lastPrinted>
  <dcterms:created xsi:type="dcterms:W3CDTF">2002-05-26T08:41:46Z</dcterms:created>
  <dcterms:modified xsi:type="dcterms:W3CDTF">2005-03-15T07:39:28Z</dcterms:modified>
  <cp:category/>
  <cp:version/>
  <cp:contentType/>
  <cp:contentStatus/>
</cp:coreProperties>
</file>