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950" tabRatio="601" activeTab="0"/>
  </bookViews>
  <sheets>
    <sheet name="Treść" sheetId="1" r:id="rId1"/>
    <sheet name="dochody" sheetId="2" r:id="rId2"/>
    <sheet name="wydatki " sheetId="3" r:id="rId3"/>
  </sheets>
  <definedNames>
    <definedName name="_xlnm.Print_Area" localSheetId="1">'dochody'!$A$1:$E$187</definedName>
    <definedName name="_xlnm.Print_Area" localSheetId="0">'Treść'!$A$1:$I$47</definedName>
    <definedName name="_xlnm.Print_Area" localSheetId="2">'wydatki '!$A$1:$L$554</definedName>
  </definedNames>
  <calcPr fullCalcOnLoad="1"/>
</workbook>
</file>

<file path=xl/sharedStrings.xml><?xml version="1.0" encoding="utf-8"?>
<sst xmlns="http://schemas.openxmlformats.org/spreadsheetml/2006/main" count="1044" uniqueCount="347">
  <si>
    <t xml:space="preserve">Środki otrzymane od pozostałych jednostek zaliczanych do sektora </t>
  </si>
  <si>
    <t xml:space="preserve">finansów publicznych na realizację zadań bieżących jednostek </t>
  </si>
  <si>
    <t>zaliczanych do sektora finansów publicznych</t>
  </si>
  <si>
    <t>obowiązkiem ubezpieczenia zdrowotnego</t>
  </si>
  <si>
    <t>Pozostałe podatki na rzecz budżetów jednostek samorządu terytorialnego</t>
  </si>
  <si>
    <t>Wynagrodzenia osobowe członków korpusu służby cywilnej</t>
  </si>
  <si>
    <t>Podatek od nieruchomości</t>
  </si>
  <si>
    <t>Opłaty na rzecz budżetu państwa</t>
  </si>
  <si>
    <t>plan</t>
  </si>
  <si>
    <t xml:space="preserve">plan </t>
  </si>
  <si>
    <t>01005</t>
  </si>
  <si>
    <t>02001</t>
  </si>
  <si>
    <t>Gospodarka leśna</t>
  </si>
  <si>
    <t>Prace geodezyjno-urządzeniowe na potrzeby rolnictwa</t>
  </si>
  <si>
    <t>par.</t>
  </si>
  <si>
    <t>OGÓŁEM PRZYCHODY</t>
  </si>
  <si>
    <t>plan na</t>
  </si>
  <si>
    <t>przez powiat (SOSW)</t>
  </si>
  <si>
    <t>przez powiat(PUP)</t>
  </si>
  <si>
    <t>Placówki opiekuńczo-wychowawcze</t>
  </si>
  <si>
    <t>WYDATKI- zadania  z zakresu administracji rządowej</t>
  </si>
  <si>
    <t>Kultura fizyczna i sport</t>
  </si>
  <si>
    <t>Różne rozliczenia</t>
  </si>
  <si>
    <t>Rezerwy ogólne i celowe</t>
  </si>
  <si>
    <t>RAZEM</t>
  </si>
  <si>
    <t>Opracowania geodezyjne i kartograficzne</t>
  </si>
  <si>
    <t>OGÓŁEM</t>
  </si>
  <si>
    <t>DOCHODY -własne</t>
  </si>
  <si>
    <t>DOCHODY - z zakresu administracji rządowej</t>
  </si>
  <si>
    <t>Podatek dochodowy od osób fizycznych</t>
  </si>
  <si>
    <t>Powiatowe urzędy pracy</t>
  </si>
  <si>
    <t>Starostwa powiatowe</t>
  </si>
  <si>
    <t>Subwencje ogólne z budżetu państwa</t>
  </si>
  <si>
    <t>Część wyrównawcza subwencji ogólnej dla powiatów</t>
  </si>
  <si>
    <t xml:space="preserve">WYDATKI- zadania własne </t>
  </si>
  <si>
    <t>Szpitale ogólne</t>
  </si>
  <si>
    <t>OGÓŁEM DOCHODY</t>
  </si>
  <si>
    <t>Składki na ubezpieczenie zdrowotne oraz świadczenia dla osób</t>
  </si>
  <si>
    <t>020</t>
  </si>
  <si>
    <t>02002</t>
  </si>
  <si>
    <t>Nadzór nad gospodarką leśną</t>
  </si>
  <si>
    <t>600</t>
  </si>
  <si>
    <t>60014</t>
  </si>
  <si>
    <t>700</t>
  </si>
  <si>
    <t>70005</t>
  </si>
  <si>
    <t>750</t>
  </si>
  <si>
    <t>Administracja publiczna</t>
  </si>
  <si>
    <t>75011</t>
  </si>
  <si>
    <t>75020</t>
  </si>
  <si>
    <t>Wpływy z opłaty komunikacyjnej</t>
  </si>
  <si>
    <t>756</t>
  </si>
  <si>
    <t>75622</t>
  </si>
  <si>
    <t>758</t>
  </si>
  <si>
    <t>75801</t>
  </si>
  <si>
    <t>75803</t>
  </si>
  <si>
    <t>75814</t>
  </si>
  <si>
    <t>Różne rozliczenia finansowe</t>
  </si>
  <si>
    <t>853</t>
  </si>
  <si>
    <t>Rodziny zastępcze</t>
  </si>
  <si>
    <t>85324</t>
  </si>
  <si>
    <t>Wpływy z różnych dochodów</t>
  </si>
  <si>
    <t>85333</t>
  </si>
  <si>
    <t>010</t>
  </si>
  <si>
    <t>Rolnictwo i łowiectwo</t>
  </si>
  <si>
    <t>710</t>
  </si>
  <si>
    <t>Działalność usługowa</t>
  </si>
  <si>
    <t>71012</t>
  </si>
  <si>
    <t>Ośrodki dokumentacji geodezyjnej i kartograficznej</t>
  </si>
  <si>
    <t>71013</t>
  </si>
  <si>
    <t>71014</t>
  </si>
  <si>
    <t>71015</t>
  </si>
  <si>
    <t>Nadzór budowlany</t>
  </si>
  <si>
    <t>75045</t>
  </si>
  <si>
    <t>754</t>
  </si>
  <si>
    <t>75411</t>
  </si>
  <si>
    <t>851</t>
  </si>
  <si>
    <t>85156</t>
  </si>
  <si>
    <t>Transport i łączność</t>
  </si>
  <si>
    <t>Zakup usług pozostałych</t>
  </si>
  <si>
    <t xml:space="preserve">Składki na ubepieczenia społeczne </t>
  </si>
  <si>
    <t>Zakup materiałów i wyposażenia</t>
  </si>
  <si>
    <t>Zakup energii</t>
  </si>
  <si>
    <t>Zakup usług remontowych</t>
  </si>
  <si>
    <t>Wydatki inwestycyjne jednostek budżetowych</t>
  </si>
  <si>
    <t>Gospodarka mieszkaniowa</t>
  </si>
  <si>
    <t>75019</t>
  </si>
  <si>
    <t>Rady powiatów</t>
  </si>
  <si>
    <t>Wpłaty na PFRON</t>
  </si>
  <si>
    <t>Wydatki na zakupy inwestycyjne jednostek budżetowych</t>
  </si>
  <si>
    <t>75095</t>
  </si>
  <si>
    <t>757</t>
  </si>
  <si>
    <t>Obsługa długu publicznego</t>
  </si>
  <si>
    <t>75702</t>
  </si>
  <si>
    <t>75818</t>
  </si>
  <si>
    <t>rezerwa ogólna</t>
  </si>
  <si>
    <t>75414</t>
  </si>
  <si>
    <t>Obrona cywilna</t>
  </si>
  <si>
    <t>955</t>
  </si>
  <si>
    <t>80123</t>
  </si>
  <si>
    <t>Licea profilowane</t>
  </si>
  <si>
    <t>Składki na ubezpieczenie zdrowotne (PUP)</t>
  </si>
  <si>
    <t>Składki na ubezpieczenie zdrowotne (SOSW)</t>
  </si>
  <si>
    <t>Dochody od osób prawnych, od osób fizycznych i od innych</t>
  </si>
  <si>
    <t>85195</t>
  </si>
  <si>
    <t>85321</t>
  </si>
  <si>
    <t>952</t>
  </si>
  <si>
    <t>Przychody z zaciągniętych pożyczek i kredytów na rynku krajowym</t>
  </si>
  <si>
    <t>92105</t>
  </si>
  <si>
    <t>Pozostałe zadania w zakresie kultury</t>
  </si>
  <si>
    <t>dz.</t>
  </si>
  <si>
    <t xml:space="preserve">rozdz. </t>
  </si>
  <si>
    <t>par</t>
  </si>
  <si>
    <t>nazwa/zadanie</t>
  </si>
  <si>
    <t>Prace geodezyjne i kartograficzne (nieinwestycyjne)</t>
  </si>
  <si>
    <t>Wynagrodzenia osobowe pracowników</t>
  </si>
  <si>
    <t>Składki na Fundusz Pracy</t>
  </si>
  <si>
    <t xml:space="preserve">Odpisy na ZFŚS </t>
  </si>
  <si>
    <t>Leśnictwo</t>
  </si>
  <si>
    <t>Pozostała działalność</t>
  </si>
  <si>
    <t>Drogi publiczne powiatowe</t>
  </si>
  <si>
    <t>Różne opłaty i składki</t>
  </si>
  <si>
    <t xml:space="preserve"> </t>
  </si>
  <si>
    <t>Gospodarka gruntami i nieruchomościami</t>
  </si>
  <si>
    <t>Oświata i wychowanie</t>
  </si>
  <si>
    <t>Dodatkowe wynagrodzenie roczne</t>
  </si>
  <si>
    <t>Podróże służbowe krajowe</t>
  </si>
  <si>
    <t>Składki na ubezpieczenia społeczne</t>
  </si>
  <si>
    <t>Odpisy na ZFŚS</t>
  </si>
  <si>
    <t>Różne wydatki na rzecz osób fizycznych</t>
  </si>
  <si>
    <t>Szkoły zawodowe specjalne</t>
  </si>
  <si>
    <t>Podróże służbowe zagraniczne</t>
  </si>
  <si>
    <t>Świadczenia społeczne</t>
  </si>
  <si>
    <t>Ochrona zdrowia</t>
  </si>
  <si>
    <t>Powiatowe centra pomocy rodzinie</t>
  </si>
  <si>
    <t>Urzędy wojewódzkie</t>
  </si>
  <si>
    <t>Komisje poborowe</t>
  </si>
  <si>
    <t>801</t>
  </si>
  <si>
    <t>80102</t>
  </si>
  <si>
    <t>Szkoły podstawowe specjalne</t>
  </si>
  <si>
    <t>Zakup pomocy naukowych, dydaktycznych i książek</t>
  </si>
  <si>
    <t>Zakup usług zdrowotnych</t>
  </si>
  <si>
    <t>80111</t>
  </si>
  <si>
    <t>Gimnazja specjalne</t>
  </si>
  <si>
    <t>80120</t>
  </si>
  <si>
    <t>Licea ogólnokształcące</t>
  </si>
  <si>
    <t>80130</t>
  </si>
  <si>
    <t>Zakup leków i materiałów medycznych</t>
  </si>
  <si>
    <t>80134</t>
  </si>
  <si>
    <t>85111</t>
  </si>
  <si>
    <t>854</t>
  </si>
  <si>
    <t>Edukacyjna opieka wychowawcza</t>
  </si>
  <si>
    <t>85403</t>
  </si>
  <si>
    <t>Specjalne ośrodki szkolno-wychowawcze</t>
  </si>
  <si>
    <t>Zakup środków żywności</t>
  </si>
  <si>
    <t>85406</t>
  </si>
  <si>
    <t>85410</t>
  </si>
  <si>
    <t>Internaty i bursy szkolne</t>
  </si>
  <si>
    <t>921</t>
  </si>
  <si>
    <t>Kultura i ochrona dziedzictwa narodowego</t>
  </si>
  <si>
    <t>926</t>
  </si>
  <si>
    <t>92605</t>
  </si>
  <si>
    <t xml:space="preserve">Gospodarka mieszkaniowa </t>
  </si>
  <si>
    <t>Komendy powiatowe Państwowej Straży Pożarnej</t>
  </si>
  <si>
    <t>Pozostałe odsetki</t>
  </si>
  <si>
    <t>Spłaty otrzymanych krajowych pożyczek i kredytów</t>
  </si>
  <si>
    <t>OGÓŁEM wydatki i rozchody</t>
  </si>
  <si>
    <t>Zadania w zakresie kultury fizycznej i sportu</t>
  </si>
  <si>
    <t xml:space="preserve">Dochody z najmu i dzierżawy składników majątkowych Skarbu Państwa, </t>
  </si>
  <si>
    <t>Bezpieczeństwo publiczne i ochrona przeciwpożarowa</t>
  </si>
  <si>
    <t>Komendy powiatowe Państwowej  Straży Pożarnej</t>
  </si>
  <si>
    <t>Udziały powiatów w podatkach stanowiących dochód budżetu państwa</t>
  </si>
  <si>
    <t>Część oświatowa subwencji ogólnej dla jednostek samorządu terytorialnego</t>
  </si>
  <si>
    <t>Szkoły zawodowe</t>
  </si>
  <si>
    <t xml:space="preserve">Dotacje celowe otrzymane z budżetu państwa na zadania bieżące realizowane </t>
  </si>
  <si>
    <t xml:space="preserve">przez powiat na podstawie porozumień z organami administracji rządowej </t>
  </si>
  <si>
    <t>Dotacje celowe otrzymane z budżetu państwa na zadania bieżące z zakresu</t>
  </si>
  <si>
    <t>administracji rządowej oraz inne zadania zlecone ustawami realizowane</t>
  </si>
  <si>
    <t>przez powiat</t>
  </si>
  <si>
    <t>samorządu terytorialnego</t>
  </si>
  <si>
    <t xml:space="preserve">Odsetki i dyskonto od krajowych skarbowych papierów wartościowych </t>
  </si>
  <si>
    <t>Rezerwy</t>
  </si>
  <si>
    <t>Środki na dofinansowanie własnych zadań bieżących gmin (związków</t>
  </si>
  <si>
    <t>gmin), powiatów (związków powiatów), samorządów województw,</t>
  </si>
  <si>
    <t>pozyskane z innych źródeł</t>
  </si>
  <si>
    <t>992</t>
  </si>
  <si>
    <t>75704</t>
  </si>
  <si>
    <t>Rozliczenia z tytułu poręczeń i gwarancji udzielonych przez</t>
  </si>
  <si>
    <t>Skarb Państwa lub jednostkę samorządu terytorialnego</t>
  </si>
  <si>
    <t>630</t>
  </si>
  <si>
    <t>Turystyka</t>
  </si>
  <si>
    <t>63003</t>
  </si>
  <si>
    <t>Zadania w zakresie upowszechniania turystyki</t>
  </si>
  <si>
    <t>Odsetki od samorządowych papierów wartościowych</t>
  </si>
  <si>
    <t>852</t>
  </si>
  <si>
    <t>Pomoc społeczna</t>
  </si>
  <si>
    <t>Pozostałe zadania w zakresie polityki społecznej</t>
  </si>
  <si>
    <t>Zespoły do spraw orzekania o niepełnosprawności</t>
  </si>
  <si>
    <t>85201</t>
  </si>
  <si>
    <t>85204</t>
  </si>
  <si>
    <t>85220</t>
  </si>
  <si>
    <t>85218</t>
  </si>
  <si>
    <t>Podatek dochodowy od osób prawnych</t>
  </si>
  <si>
    <t>Zarządu Powiatu Żagańskiego</t>
  </si>
  <si>
    <t>niniejszej uchwały).</t>
  </si>
  <si>
    <t>Wykonanie uchwały powierza się Skarbnikowi Powiatu Żagańskiego.</t>
  </si>
  <si>
    <t>Uchwała wchodzi w życie z dniem podjęcia.</t>
  </si>
  <si>
    <t>brak zastrzeżeń</t>
  </si>
  <si>
    <t>formalno-prawnych</t>
  </si>
  <si>
    <t>1. Starosta - Zenon Rzyski</t>
  </si>
  <si>
    <t>2. Wicestarosta - Piotr Piotrowski</t>
  </si>
  <si>
    <t>3. Członek - Marek Kopta</t>
  </si>
  <si>
    <t>4. Członek - Tadeusz Buganik</t>
  </si>
  <si>
    <t>5. Członek - Jan Kosiński</t>
  </si>
  <si>
    <t>....................................</t>
  </si>
  <si>
    <t>jednostek nieposiadających osobowości prawnej oraz wydatki</t>
  </si>
  <si>
    <t>związane z ich poborem</t>
  </si>
  <si>
    <t xml:space="preserve">Część równoważąca subwencji ogólnej dla powiatów </t>
  </si>
  <si>
    <t>75832</t>
  </si>
  <si>
    <t>Państwowy Fundusz Rehabilitacji Osób Niepełnosprawnych</t>
  </si>
  <si>
    <t>nieobjętych obowiązkiem ubezpieczenia zdrowotnego</t>
  </si>
  <si>
    <t>Dotacja podmiotowa z budżetu dla niepublicznej jednostki systemu</t>
  </si>
  <si>
    <t>oświaty</t>
  </si>
  <si>
    <t xml:space="preserve">Pozostała działalność </t>
  </si>
  <si>
    <t>oraz od krajowych pożyczek i kredytów</t>
  </si>
  <si>
    <t>Składki na ubezpieczenie zdrowotne</t>
  </si>
  <si>
    <t>Składki na ubezpieczenie zdrowotne oraz świadczenia dla osób nieobjętych</t>
  </si>
  <si>
    <t>2460</t>
  </si>
  <si>
    <t>2700</t>
  </si>
  <si>
    <t>2360</t>
  </si>
  <si>
    <t>2120</t>
  </si>
  <si>
    <t>0420</t>
  </si>
  <si>
    <t>0750</t>
  </si>
  <si>
    <t>0970</t>
  </si>
  <si>
    <t>0010</t>
  </si>
  <si>
    <t>0020</t>
  </si>
  <si>
    <t>2920</t>
  </si>
  <si>
    <t>0920</t>
  </si>
  <si>
    <t>2110</t>
  </si>
  <si>
    <t>§ 1</t>
  </si>
  <si>
    <t>§ 2</t>
  </si>
  <si>
    <t>§ 3</t>
  </si>
  <si>
    <t>ZAŁĄCZNIK NR 1</t>
  </si>
  <si>
    <t>6298</t>
  </si>
  <si>
    <t>0870</t>
  </si>
  <si>
    <t>752</t>
  </si>
  <si>
    <t>Obrona narodowa</t>
  </si>
  <si>
    <t>75212</t>
  </si>
  <si>
    <t>Pozostałe wydatki obronne</t>
  </si>
  <si>
    <t>ZAŁĄCZNIK NR 2</t>
  </si>
  <si>
    <t>Wydatki osobowe niezaliczone do wynagrodzeń</t>
  </si>
  <si>
    <t>71005</t>
  </si>
  <si>
    <t>Prace geologiczne (nieinwestycyjne)</t>
  </si>
  <si>
    <t>Wynagrodzenia bezosobowe</t>
  </si>
  <si>
    <t>Koszty postępowania sądowego i prokuratorskiego</t>
  </si>
  <si>
    <t>Opłaty na rzecz budżetów jednostek samorządu terytorialnego</t>
  </si>
  <si>
    <t>i funkcjonariuszom</t>
  </si>
  <si>
    <t>Równoważniki pieniężne i ekwiwalenty dla żołnierzy i funkcjonariuszy</t>
  </si>
  <si>
    <r>
      <t xml:space="preserve">w sprawie: </t>
    </r>
    <r>
      <rPr>
        <b/>
        <sz val="12"/>
        <rFont val="Times New Roman CE"/>
        <family val="1"/>
      </rPr>
      <t>uchwalenie układu wykonawczego budżetu powiatu żagańskiego na rok 2006.</t>
    </r>
  </si>
  <si>
    <t>Uchwala się układ wykonawczy budżetu powiatu żagańskiego na 2006 rok (jak w załączniku nr 1 i 2 do</t>
  </si>
  <si>
    <t>Wydatki budżetu powiatu żagańskiego na rok 2006</t>
  </si>
  <si>
    <t>plan na 2006</t>
  </si>
  <si>
    <t>wskaźnik</t>
  </si>
  <si>
    <t>chęci</t>
  </si>
  <si>
    <t>01.01.2005</t>
  </si>
  <si>
    <t>30.09.2005</t>
  </si>
  <si>
    <t>zmiany w %</t>
  </si>
  <si>
    <t>bieżące</t>
  </si>
  <si>
    <t>wynagrodzenia</t>
  </si>
  <si>
    <t>inwestycyjne</t>
  </si>
  <si>
    <t>razem</t>
  </si>
  <si>
    <t>Zakup usług dostępu do sieci Internet</t>
  </si>
  <si>
    <t>75075</t>
  </si>
  <si>
    <t>Promocja jednostek samorządu terytorialnego</t>
  </si>
  <si>
    <t>75405</t>
  </si>
  <si>
    <t>Komendy powiatowe Policji</t>
  </si>
  <si>
    <t xml:space="preserve">Wpłaty jednostek na fundusz celowy na finansowanie lub </t>
  </si>
  <si>
    <t>dofinansowanie zadań inwestycyjnych</t>
  </si>
  <si>
    <t xml:space="preserve">Obsługa papierów wartościowych, kredytów i pożyczek </t>
  </si>
  <si>
    <t>jednostek samorządu terytorialnego</t>
  </si>
  <si>
    <t xml:space="preserve">Wypłaty z tytułu gwarancji i poręczeń  </t>
  </si>
  <si>
    <t>rezerwa celowa na prowadzenie działalności oświatowej, kulturalnej</t>
  </si>
  <si>
    <t>i sportowej</t>
  </si>
  <si>
    <t xml:space="preserve">Wynagrodzenia bezosobowe </t>
  </si>
  <si>
    <t>dotacje</t>
  </si>
  <si>
    <t>Podatek od towarów i usług (VAT)</t>
  </si>
  <si>
    <t>80146</t>
  </si>
  <si>
    <t>Dokształcanie i doskonalenie nauczycieli</t>
  </si>
  <si>
    <t>803</t>
  </si>
  <si>
    <t>Szkolnictwo wyższe</t>
  </si>
  <si>
    <t>80309</t>
  </si>
  <si>
    <t>Pomoc materialna dla studentów</t>
  </si>
  <si>
    <t>Stypendia i zasiłki dla studentów</t>
  </si>
  <si>
    <t xml:space="preserve">Składki na ubezpieczenie zdrowotne oraz świadczenia dla </t>
  </si>
  <si>
    <t>osób nieobjętych obowiązkiem ubezpieczenia zdrowotnego</t>
  </si>
  <si>
    <t>Dotacje celowe przekazane dla powiatu na zadania bieżące</t>
  </si>
  <si>
    <t>realizowane na podstawie porozumień (umów) między</t>
  </si>
  <si>
    <t>jednostkami samorządu terytorialnego</t>
  </si>
  <si>
    <t>inwestycje</t>
  </si>
  <si>
    <t xml:space="preserve">Jednostki specjalistycznego poradnictwa, mieszkania  </t>
  </si>
  <si>
    <t>chronione i ośrodki interwencji kryzysowej</t>
  </si>
  <si>
    <t>85226</t>
  </si>
  <si>
    <t>Ośrodki adopcyjno-opiekuńcze</t>
  </si>
  <si>
    <t>Dotacje celowe przekazane gminie na zadania bieżące realizowane</t>
  </si>
  <si>
    <t>na podstawie porozumień (umów) między jednostkami</t>
  </si>
  <si>
    <t>Zakup usług dostepu do sieci Internet</t>
  </si>
  <si>
    <t xml:space="preserve">Poradnie psychologiczno-pedagogiczne, w tym poradnie </t>
  </si>
  <si>
    <t>specjalistyczne</t>
  </si>
  <si>
    <t>85415</t>
  </si>
  <si>
    <t>Pomoc materialna dla uczniów</t>
  </si>
  <si>
    <t>Stypendia dla uczniów</t>
  </si>
  <si>
    <t>85446</t>
  </si>
  <si>
    <t>Dotacje celowe przekazane gminie na zadania bieżące</t>
  </si>
  <si>
    <t>92116</t>
  </si>
  <si>
    <t>Biblioteki</t>
  </si>
  <si>
    <t>na 2006</t>
  </si>
  <si>
    <t>Wydatki osobowe niezaliczone do uposażeń wypłacane żołnierzom</t>
  </si>
  <si>
    <t xml:space="preserve">Uposażenia żołnierzy zawodowych i nadterminowych oraz </t>
  </si>
  <si>
    <t>funkcjonariuszy</t>
  </si>
  <si>
    <t xml:space="preserve">Pozostałe należności żołnierzy zawodowych i nadterminowych </t>
  </si>
  <si>
    <t>oraz funkcjonariuszy</t>
  </si>
  <si>
    <t>Dodatkowe uposażenie roczne dla żołnierzy zawodowych oraz</t>
  </si>
  <si>
    <t>nagrody roczne dla funkcjonariuszy</t>
  </si>
  <si>
    <t xml:space="preserve">Uposażenia i świadczenia pieniężne wypłacane przez okres roku </t>
  </si>
  <si>
    <t>żołnierzom i funkcjonariuszom zwolnionym ze służby</t>
  </si>
  <si>
    <t>982</t>
  </si>
  <si>
    <t>Wykup innych papierów wartościowych</t>
  </si>
  <si>
    <t>Dochody budżetu powiatu żagańskiego na rok 2006</t>
  </si>
  <si>
    <t>na rok 2006</t>
  </si>
  <si>
    <t>0690</t>
  </si>
  <si>
    <t>Wpływy z różnych opłat</t>
  </si>
  <si>
    <t>Środki na dofinansowanie własnych inwestycji gmin (związków</t>
  </si>
  <si>
    <t>Wpływy ze sprzedaży składników majątkowych</t>
  </si>
  <si>
    <t>Dochody jst związane z realizacją zadań z zakresu administracji</t>
  </si>
  <si>
    <t>rządowej oraz innych zadań zleconych ustawami</t>
  </si>
  <si>
    <t>j.s.t lub innych jednostek zaliczanych do sektora finansów publicznych</t>
  </si>
  <si>
    <t>oraz innych umów o podobnym charakterze</t>
  </si>
  <si>
    <t>75618</t>
  </si>
  <si>
    <t>Wpływy z innych opłat stanowiących dochody jednostek samorządu</t>
  </si>
  <si>
    <t>terytorialnego na podstawie ustaw</t>
  </si>
  <si>
    <t>931</t>
  </si>
  <si>
    <t>Przychody ze sprzedaży innych papierów wartościowych</t>
  </si>
  <si>
    <t xml:space="preserve">Przychody z tytułu innych rozliczeń krajowych </t>
  </si>
  <si>
    <t>układ wykonawczy - wstępny</t>
  </si>
  <si>
    <t>z dnia 10 stycznia 2006 roku</t>
  </si>
  <si>
    <t xml:space="preserve">    Na podstawie art. 186 ust. 1 pkt 1 ustawy z dnia 26 listopada 1998 roku o finansach publicznych </t>
  </si>
  <si>
    <t xml:space="preserve">(Dz. U. z 2005 roku Nr 249, poz. 2104) uchwala się co następuje: </t>
  </si>
  <si>
    <t>Uchwała nr 375/2006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</si>
</sst>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\ &quot;zł&quot;"/>
    <numFmt numFmtId="170" formatCode="#,##0.000"/>
    <numFmt numFmtId="171" formatCode="#,##0.0000"/>
    <numFmt numFmtId="172" formatCode="#,##0.0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1"/>
    </font>
    <font>
      <i/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sz val="14"/>
      <name val="Times New Roman CE"/>
      <family val="1"/>
    </font>
    <font>
      <sz val="8"/>
      <name val="Times New Roman"/>
      <family val="1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4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17" fillId="0" borderId="0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Continuous"/>
    </xf>
    <xf numFmtId="49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49" fontId="12" fillId="2" borderId="0" xfId="0" applyNumberFormat="1" applyFont="1" applyFill="1" applyAlignment="1">
      <alignment horizontal="center"/>
    </xf>
    <xf numFmtId="4" fontId="12" fillId="2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3" fontId="8" fillId="0" borderId="3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9" fontId="12" fillId="3" borderId="2" xfId="0" applyNumberFormat="1" applyFont="1" applyFill="1" applyBorder="1" applyAlignment="1">
      <alignment horizontal="center"/>
    </xf>
    <xf numFmtId="49" fontId="12" fillId="3" borderId="0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/>
    </xf>
    <xf numFmtId="3" fontId="12" fillId="3" borderId="2" xfId="0" applyNumberFormat="1" applyFont="1" applyFill="1" applyBorder="1" applyAlignment="1">
      <alignment/>
    </xf>
    <xf numFmtId="4" fontId="12" fillId="3" borderId="6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" fontId="8" fillId="0" borderId="2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4" fontId="8" fillId="0" borderId="0" xfId="0" applyNumberFormat="1" applyFont="1" applyBorder="1" applyAlignment="1">
      <alignment/>
    </xf>
    <xf numFmtId="3" fontId="8" fillId="0" borderId="5" xfId="0" applyNumberFormat="1" applyFont="1" applyFill="1" applyBorder="1" applyAlignment="1">
      <alignment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3" fontId="12" fillId="3" borderId="5" xfId="0" applyNumberFormat="1" applyFont="1" applyFill="1" applyBorder="1" applyAlignment="1">
      <alignment/>
    </xf>
    <xf numFmtId="4" fontId="12" fillId="3" borderId="2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 horizontal="center"/>
    </xf>
    <xf numFmtId="4" fontId="8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12" fillId="3" borderId="0" xfId="0" applyNumberFormat="1" applyFont="1" applyFill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49" fontId="14" fillId="0" borderId="4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" fontId="15" fillId="0" borderId="7" xfId="0" applyNumberFormat="1" applyFont="1" applyBorder="1" applyAlignment="1">
      <alignment/>
    </xf>
    <xf numFmtId="3" fontId="15" fillId="0" borderId="8" xfId="0" applyNumberFormat="1" applyFont="1" applyFill="1" applyBorder="1" applyAlignment="1">
      <alignment/>
    </xf>
    <xf numFmtId="4" fontId="12" fillId="0" borderId="4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15" fillId="0" borderId="4" xfId="0" applyNumberFormat="1" applyFont="1" applyBorder="1" applyAlignment="1">
      <alignment/>
    </xf>
    <xf numFmtId="3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16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12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Continuous"/>
    </xf>
    <xf numFmtId="49" fontId="7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49" fontId="12" fillId="0" borderId="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Alignment="1">
      <alignment/>
    </xf>
    <xf numFmtId="49" fontId="12" fillId="0" borderId="3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3" fontId="8" fillId="0" borderId="0" xfId="0" applyNumberFormat="1" applyFont="1" applyAlignment="1">
      <alignment/>
    </xf>
    <xf numFmtId="49" fontId="7" fillId="0" borderId="3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9" fillId="0" borderId="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12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3" sqref="A3:I3"/>
    </sheetView>
  </sheetViews>
  <sheetFormatPr defaultColWidth="9.00390625" defaultRowHeight="15" customHeight="1"/>
  <cols>
    <col min="1" max="3" width="10.75390625" style="43" customWidth="1"/>
    <col min="4" max="4" width="10.75390625" style="44" customWidth="1"/>
    <col min="5" max="8" width="10.75390625" style="39" customWidth="1"/>
    <col min="9" max="12" width="10.75390625" style="44" customWidth="1"/>
    <col min="13" max="16384" width="9.125" style="44" customWidth="1"/>
  </cols>
  <sheetData>
    <row r="1" spans="6:8" ht="15" customHeight="1">
      <c r="F1" s="38"/>
      <c r="G1" s="38"/>
      <c r="H1" s="38"/>
    </row>
    <row r="2" spans="1:9" ht="20.25" customHeight="1">
      <c r="A2" s="224" t="s">
        <v>346</v>
      </c>
      <c r="B2" s="224"/>
      <c r="C2" s="224"/>
      <c r="D2" s="224"/>
      <c r="E2" s="224"/>
      <c r="F2" s="224"/>
      <c r="G2" s="224"/>
      <c r="H2" s="224"/>
      <c r="I2" s="224"/>
    </row>
    <row r="3" spans="1:9" ht="20.25" customHeight="1">
      <c r="A3" s="224" t="s">
        <v>202</v>
      </c>
      <c r="B3" s="224"/>
      <c r="C3" s="224"/>
      <c r="D3" s="224"/>
      <c r="E3" s="224"/>
      <c r="F3" s="224"/>
      <c r="G3" s="224"/>
      <c r="H3" s="224"/>
      <c r="I3" s="224"/>
    </row>
    <row r="4" spans="1:9" ht="20.25" customHeight="1">
      <c r="A4" s="225" t="s">
        <v>343</v>
      </c>
      <c r="B4" s="225"/>
      <c r="C4" s="225"/>
      <c r="D4" s="225"/>
      <c r="E4" s="225"/>
      <c r="F4" s="225"/>
      <c r="G4" s="225"/>
      <c r="H4" s="225"/>
      <c r="I4" s="225"/>
    </row>
    <row r="5" spans="1:2" ht="15" customHeight="1">
      <c r="A5" s="47"/>
      <c r="B5" s="48"/>
    </row>
    <row r="6" spans="1:2" ht="15" customHeight="1">
      <c r="A6" s="47"/>
      <c r="B6" s="48"/>
    </row>
    <row r="7" spans="1:9" s="42" customFormat="1" ht="15" customHeight="1">
      <c r="A7" s="49" t="s">
        <v>257</v>
      </c>
      <c r="B7" s="41"/>
      <c r="C7" s="41"/>
      <c r="D7" s="46"/>
      <c r="E7" s="40"/>
      <c r="F7" s="40"/>
      <c r="G7" s="40"/>
      <c r="H7" s="40"/>
      <c r="I7" s="40"/>
    </row>
    <row r="8" spans="1:9" s="42" customFormat="1" ht="15" customHeight="1">
      <c r="A8" s="41"/>
      <c r="B8" s="41"/>
      <c r="C8" s="41"/>
      <c r="E8" s="40"/>
      <c r="F8" s="40"/>
      <c r="G8" s="40"/>
      <c r="H8" s="40"/>
      <c r="I8" s="40"/>
    </row>
    <row r="9" spans="1:9" s="42" customFormat="1" ht="15" customHeight="1">
      <c r="A9" s="41"/>
      <c r="B9" s="41"/>
      <c r="C9" s="41"/>
      <c r="E9" s="38"/>
      <c r="F9" s="37"/>
      <c r="G9" s="37"/>
      <c r="H9" s="37"/>
      <c r="I9" s="37"/>
    </row>
    <row r="10" spans="1:9" s="50" customFormat="1" ht="15" customHeight="1">
      <c r="A10" s="49" t="s">
        <v>344</v>
      </c>
      <c r="B10" s="49"/>
      <c r="C10" s="49"/>
      <c r="E10" s="51"/>
      <c r="F10" s="52"/>
      <c r="G10" s="52"/>
      <c r="H10" s="52"/>
      <c r="I10" s="52"/>
    </row>
    <row r="11" spans="1:9" s="50" customFormat="1" ht="15" customHeight="1">
      <c r="A11" s="49" t="s">
        <v>345</v>
      </c>
      <c r="B11" s="49"/>
      <c r="C11" s="49"/>
      <c r="E11" s="51"/>
      <c r="F11" s="52"/>
      <c r="G11" s="52"/>
      <c r="H11" s="52"/>
      <c r="I11" s="52"/>
    </row>
    <row r="12" spans="1:9" s="50" customFormat="1" ht="15" customHeight="1">
      <c r="A12" s="49"/>
      <c r="B12" s="49"/>
      <c r="C12" s="49"/>
      <c r="E12" s="51"/>
      <c r="F12" s="52"/>
      <c r="G12" s="52"/>
      <c r="H12" s="52"/>
      <c r="I12" s="52"/>
    </row>
    <row r="13" s="50" customFormat="1" ht="15" customHeight="1">
      <c r="D13" s="56" t="s">
        <v>238</v>
      </c>
    </row>
    <row r="14" spans="1:9" s="50" customFormat="1" ht="15" customHeight="1">
      <c r="A14" s="49"/>
      <c r="B14" s="49"/>
      <c r="C14" s="49"/>
      <c r="E14" s="51"/>
      <c r="F14" s="52"/>
      <c r="G14" s="52"/>
      <c r="H14" s="52"/>
      <c r="I14" s="52"/>
    </row>
    <row r="15" spans="1:9" s="50" customFormat="1" ht="15" customHeight="1">
      <c r="A15" s="49" t="s">
        <v>258</v>
      </c>
      <c r="B15" s="49"/>
      <c r="C15" s="49"/>
      <c r="E15" s="51"/>
      <c r="F15" s="52"/>
      <c r="G15" s="52"/>
      <c r="H15" s="52"/>
      <c r="I15" s="52"/>
    </row>
    <row r="16" spans="1:9" s="50" customFormat="1" ht="15" customHeight="1">
      <c r="A16" s="49" t="s">
        <v>203</v>
      </c>
      <c r="B16" s="49"/>
      <c r="C16" s="49"/>
      <c r="E16" s="51"/>
      <c r="F16" s="52"/>
      <c r="G16" s="52"/>
      <c r="H16" s="52"/>
      <c r="I16" s="52"/>
    </row>
    <row r="17" spans="1:9" s="50" customFormat="1" ht="15" customHeight="1">
      <c r="A17" s="49"/>
      <c r="B17" s="49"/>
      <c r="C17" s="49"/>
      <c r="E17" s="51"/>
      <c r="F17" s="52"/>
      <c r="G17" s="52"/>
      <c r="H17" s="52"/>
      <c r="I17" s="52"/>
    </row>
    <row r="18" spans="1:9" s="50" customFormat="1" ht="15" customHeight="1">
      <c r="A18" s="49"/>
      <c r="B18" s="49"/>
      <c r="C18" s="49"/>
      <c r="D18" s="56" t="s">
        <v>239</v>
      </c>
      <c r="E18" s="51"/>
      <c r="F18" s="52"/>
      <c r="G18" s="52"/>
      <c r="H18" s="52"/>
      <c r="I18" s="52"/>
    </row>
    <row r="19" spans="1:9" s="50" customFormat="1" ht="15" customHeight="1">
      <c r="A19" s="49"/>
      <c r="B19" s="49"/>
      <c r="C19" s="49"/>
      <c r="E19" s="51"/>
      <c r="F19" s="52"/>
      <c r="G19" s="52"/>
      <c r="H19" s="52"/>
      <c r="I19" s="52"/>
    </row>
    <row r="20" spans="1:9" s="50" customFormat="1" ht="15" customHeight="1">
      <c r="A20" s="49" t="s">
        <v>204</v>
      </c>
      <c r="B20" s="49"/>
      <c r="C20" s="49"/>
      <c r="E20" s="51"/>
      <c r="F20" s="52"/>
      <c r="G20" s="52"/>
      <c r="H20" s="52"/>
      <c r="I20" s="52"/>
    </row>
    <row r="21" spans="1:9" s="50" customFormat="1" ht="15" customHeight="1">
      <c r="A21" s="49"/>
      <c r="B21" s="49"/>
      <c r="C21" s="49"/>
      <c r="E21" s="51"/>
      <c r="F21" s="52"/>
      <c r="G21" s="52"/>
      <c r="H21" s="52"/>
      <c r="I21" s="52"/>
    </row>
    <row r="22" spans="1:9" s="50" customFormat="1" ht="15" customHeight="1">
      <c r="A22" s="49"/>
      <c r="B22" s="49"/>
      <c r="C22" s="49"/>
      <c r="D22" s="56" t="s">
        <v>240</v>
      </c>
      <c r="E22" s="51"/>
      <c r="F22" s="52"/>
      <c r="G22" s="52"/>
      <c r="H22" s="52"/>
      <c r="I22" s="52"/>
    </row>
    <row r="23" spans="1:9" s="50" customFormat="1" ht="15" customHeight="1">
      <c r="A23" s="49"/>
      <c r="B23" s="49"/>
      <c r="C23" s="49"/>
      <c r="E23" s="51"/>
      <c r="F23" s="52"/>
      <c r="G23" s="52"/>
      <c r="H23" s="52"/>
      <c r="I23" s="52"/>
    </row>
    <row r="24" spans="1:9" s="50" customFormat="1" ht="15" customHeight="1">
      <c r="A24" s="49" t="s">
        <v>205</v>
      </c>
      <c r="B24" s="49"/>
      <c r="C24" s="49"/>
      <c r="E24" s="51"/>
      <c r="F24" s="52"/>
      <c r="G24" s="52"/>
      <c r="H24" s="52"/>
      <c r="I24" s="52"/>
    </row>
    <row r="25" spans="1:9" s="50" customFormat="1" ht="15" customHeight="1">
      <c r="A25" s="49"/>
      <c r="B25" s="49"/>
      <c r="C25" s="49"/>
      <c r="E25" s="51"/>
      <c r="F25" s="52"/>
      <c r="G25" s="52"/>
      <c r="H25" s="52"/>
      <c r="I25" s="52"/>
    </row>
    <row r="26" spans="1:9" s="50" customFormat="1" ht="15" customHeight="1">
      <c r="A26" s="49"/>
      <c r="B26" s="49"/>
      <c r="C26" s="49"/>
      <c r="E26" s="51"/>
      <c r="F26" s="52"/>
      <c r="G26" s="52"/>
      <c r="H26" s="52"/>
      <c r="I26" s="52"/>
    </row>
    <row r="27" spans="1:9" s="50" customFormat="1" ht="15" customHeight="1">
      <c r="A27" s="49"/>
      <c r="B27" s="49"/>
      <c r="C27" s="49"/>
      <c r="E27" s="51"/>
      <c r="F27" s="52"/>
      <c r="G27" s="52"/>
      <c r="H27" s="52"/>
      <c r="I27" s="52"/>
    </row>
    <row r="28" spans="1:9" s="50" customFormat="1" ht="15" customHeight="1">
      <c r="A28" s="53" t="s">
        <v>206</v>
      </c>
      <c r="B28" s="49"/>
      <c r="C28" s="49"/>
      <c r="E28" s="51"/>
      <c r="F28" s="52"/>
      <c r="G28" s="52"/>
      <c r="H28" s="52"/>
      <c r="I28" s="52"/>
    </row>
    <row r="29" spans="1:9" s="50" customFormat="1" ht="15" customHeight="1">
      <c r="A29" s="53" t="s">
        <v>207</v>
      </c>
      <c r="B29" s="49"/>
      <c r="C29" s="49"/>
      <c r="E29" s="51"/>
      <c r="F29" s="52"/>
      <c r="G29" s="52"/>
      <c r="H29" s="52"/>
      <c r="I29" s="52"/>
    </row>
    <row r="30" spans="1:9" s="50" customFormat="1" ht="15" customHeight="1">
      <c r="A30" s="49"/>
      <c r="B30" s="49"/>
      <c r="C30" s="49"/>
      <c r="E30" s="51"/>
      <c r="F30" s="52"/>
      <c r="G30" s="52"/>
      <c r="H30" s="52"/>
      <c r="I30" s="52"/>
    </row>
    <row r="31" spans="1:9" s="42" customFormat="1" ht="15" customHeight="1">
      <c r="A31" s="41"/>
      <c r="B31" s="41"/>
      <c r="C31" s="43"/>
      <c r="D31" s="44"/>
      <c r="E31" s="39"/>
      <c r="F31" s="45"/>
      <c r="G31" s="45"/>
      <c r="H31" s="45"/>
      <c r="I31" s="45"/>
    </row>
    <row r="32" spans="6:9" ht="15" customHeight="1">
      <c r="F32" s="45"/>
      <c r="G32" s="45"/>
      <c r="H32" s="45"/>
      <c r="I32" s="45"/>
    </row>
    <row r="33" spans="1:9" s="42" customFormat="1" ht="15" customHeight="1">
      <c r="A33" s="41"/>
      <c r="B33" s="41"/>
      <c r="C33" s="49" t="s">
        <v>208</v>
      </c>
      <c r="E33" s="38"/>
      <c r="F33" s="37"/>
      <c r="G33" s="54" t="s">
        <v>213</v>
      </c>
      <c r="H33" s="37"/>
      <c r="I33" s="37"/>
    </row>
    <row r="34" spans="3:9" ht="15" customHeight="1">
      <c r="C34" s="49"/>
      <c r="F34" s="45"/>
      <c r="G34" s="54"/>
      <c r="H34" s="45"/>
      <c r="I34" s="45"/>
    </row>
    <row r="35" spans="3:9" ht="15" customHeight="1">
      <c r="C35" s="49" t="s">
        <v>209</v>
      </c>
      <c r="F35" s="45"/>
      <c r="G35" s="54" t="s">
        <v>213</v>
      </c>
      <c r="H35" s="45"/>
      <c r="I35" s="45"/>
    </row>
    <row r="36" spans="3:9" ht="15" customHeight="1">
      <c r="C36" s="49"/>
      <c r="F36" s="45"/>
      <c r="G36" s="54"/>
      <c r="H36" s="45"/>
      <c r="I36" s="45"/>
    </row>
    <row r="37" spans="3:9" ht="15" customHeight="1">
      <c r="C37" s="49" t="s">
        <v>210</v>
      </c>
      <c r="F37" s="45"/>
      <c r="G37" s="54" t="s">
        <v>213</v>
      </c>
      <c r="H37" s="45"/>
      <c r="I37" s="45"/>
    </row>
    <row r="38" spans="3:9" ht="15" customHeight="1">
      <c r="C38" s="49"/>
      <c r="F38" s="45"/>
      <c r="G38" s="54"/>
      <c r="H38" s="45"/>
      <c r="I38" s="45"/>
    </row>
    <row r="39" spans="3:9" ht="15" customHeight="1">
      <c r="C39" s="49" t="s">
        <v>211</v>
      </c>
      <c r="F39" s="45"/>
      <c r="G39" s="54" t="s">
        <v>213</v>
      </c>
      <c r="H39" s="45"/>
      <c r="I39" s="45"/>
    </row>
    <row r="40" spans="3:9" ht="15" customHeight="1">
      <c r="C40" s="49"/>
      <c r="F40" s="45"/>
      <c r="G40" s="54"/>
      <c r="H40" s="45"/>
      <c r="I40" s="45"/>
    </row>
    <row r="41" spans="3:9" ht="15" customHeight="1">
      <c r="C41" s="49" t="s">
        <v>212</v>
      </c>
      <c r="F41" s="45"/>
      <c r="G41" s="54" t="s">
        <v>213</v>
      </c>
      <c r="H41" s="45"/>
      <c r="I41" s="45"/>
    </row>
    <row r="42" spans="3:9" ht="15" customHeight="1">
      <c r="C42" s="49"/>
      <c r="F42" s="45"/>
      <c r="G42" s="45"/>
      <c r="H42" s="45"/>
      <c r="I42" s="45"/>
    </row>
    <row r="43" spans="3:9" ht="15" customHeight="1">
      <c r="C43" s="49"/>
      <c r="F43" s="45"/>
      <c r="G43" s="45"/>
      <c r="H43" s="45"/>
      <c r="I43" s="45"/>
    </row>
    <row r="44" spans="3:9" ht="15" customHeight="1">
      <c r="C44" s="49"/>
      <c r="F44" s="45"/>
      <c r="G44" s="45"/>
      <c r="H44" s="45"/>
      <c r="I44" s="45"/>
    </row>
    <row r="45" spans="3:9" ht="15" customHeight="1">
      <c r="C45" s="49"/>
      <c r="F45" s="45"/>
      <c r="G45" s="45"/>
      <c r="H45" s="45"/>
      <c r="I45" s="45"/>
    </row>
    <row r="46" spans="1:9" s="42" customFormat="1" ht="15" customHeight="1">
      <c r="A46" s="41"/>
      <c r="B46" s="41"/>
      <c r="C46" s="49"/>
      <c r="E46" s="38"/>
      <c r="F46" s="37"/>
      <c r="G46" s="37"/>
      <c r="H46" s="37"/>
      <c r="I46" s="37"/>
    </row>
    <row r="47" spans="1:9" s="42" customFormat="1" ht="15" customHeight="1">
      <c r="A47" s="41"/>
      <c r="B47" s="41"/>
      <c r="C47" s="49"/>
      <c r="D47" s="44"/>
      <c r="E47" s="39"/>
      <c r="F47" s="45"/>
      <c r="G47" s="45"/>
      <c r="H47" s="45"/>
      <c r="I47" s="45"/>
    </row>
  </sheetData>
  <mergeCells count="3">
    <mergeCell ref="A2:I2"/>
    <mergeCell ref="A3:I3"/>
    <mergeCell ref="A4:I4"/>
  </mergeCells>
  <printOptions horizontalCentered="1"/>
  <pageMargins left="0.3937007874015748" right="0.4330708661417323" top="0.8267716535433072" bottom="0.9448818897637796" header="0.5118110236220472" footer="0.5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8"/>
  <sheetViews>
    <sheetView workbookViewId="0" topLeftCell="A1">
      <selection activeCell="E1" sqref="E1"/>
    </sheetView>
  </sheetViews>
  <sheetFormatPr defaultColWidth="9.00390625" defaultRowHeight="12.75"/>
  <cols>
    <col min="1" max="1" width="5.00390625" style="68" customWidth="1"/>
    <col min="2" max="2" width="6.625" style="68" customWidth="1"/>
    <col min="3" max="3" width="4.75390625" style="68" customWidth="1"/>
    <col min="4" max="4" width="53.00390625" style="76" customWidth="1"/>
    <col min="5" max="5" width="19.125" style="3" customWidth="1"/>
    <col min="6" max="6" width="12.25390625" style="74" customWidth="1"/>
    <col min="7" max="7" width="8.75390625" style="76" customWidth="1"/>
    <col min="8" max="16384" width="9.125" style="76" customWidth="1"/>
  </cols>
  <sheetData>
    <row r="1" ht="15" customHeight="1">
      <c r="E1" s="222" t="s">
        <v>241</v>
      </c>
    </row>
    <row r="3" spans="1:5" ht="16.5" customHeight="1">
      <c r="A3" s="83"/>
      <c r="B3" s="83"/>
      <c r="C3" s="83"/>
      <c r="D3" s="83" t="s">
        <v>326</v>
      </c>
      <c r="E3" s="83"/>
    </row>
    <row r="4" spans="2:5" ht="16.5" customHeight="1">
      <c r="B4" s="87"/>
      <c r="C4" s="88"/>
      <c r="D4" s="194" t="s">
        <v>342</v>
      </c>
      <c r="E4" s="195"/>
    </row>
    <row r="5" spans="2:5" ht="16.5" customHeight="1">
      <c r="B5" s="87"/>
      <c r="C5" s="88"/>
      <c r="D5" s="194"/>
      <c r="E5" s="195"/>
    </row>
    <row r="6" spans="1:5" ht="12.75" customHeight="1">
      <c r="A6" s="86" t="s">
        <v>27</v>
      </c>
      <c r="B6" s="196"/>
      <c r="C6" s="87"/>
      <c r="D6" s="137"/>
      <c r="E6" s="1"/>
    </row>
    <row r="7" spans="1:5" ht="9.75" customHeight="1" thickBot="1">
      <c r="A7" s="90"/>
      <c r="B7" s="197"/>
      <c r="C7" s="91"/>
      <c r="D7" s="198"/>
      <c r="E7" s="2"/>
    </row>
    <row r="8" spans="1:6" s="115" customFormat="1" ht="11.25" customHeight="1">
      <c r="A8" s="199" t="s">
        <v>109</v>
      </c>
      <c r="B8" s="200" t="s">
        <v>110</v>
      </c>
      <c r="C8" s="201" t="s">
        <v>111</v>
      </c>
      <c r="D8" s="202" t="s">
        <v>112</v>
      </c>
      <c r="E8" s="12" t="s">
        <v>8</v>
      </c>
      <c r="F8" s="203"/>
    </row>
    <row r="9" spans="1:6" s="115" customFormat="1" ht="12" customHeight="1" thickBot="1">
      <c r="A9" s="204"/>
      <c r="B9" s="205"/>
      <c r="C9" s="204"/>
      <c r="D9" s="206"/>
      <c r="E9" s="13" t="s">
        <v>327</v>
      </c>
      <c r="F9" s="203"/>
    </row>
    <row r="10" spans="1:6" s="115" customFormat="1" ht="16.5" customHeight="1">
      <c r="A10" s="59" t="s">
        <v>38</v>
      </c>
      <c r="B10" s="59"/>
      <c r="C10" s="59"/>
      <c r="D10" s="223" t="s">
        <v>117</v>
      </c>
      <c r="E10" s="63">
        <f>E11</f>
        <v>67346</v>
      </c>
      <c r="F10" s="203"/>
    </row>
    <row r="11" spans="1:6" s="21" customFormat="1" ht="12.75" customHeight="1">
      <c r="A11" s="18"/>
      <c r="B11" s="18" t="s">
        <v>11</v>
      </c>
      <c r="C11" s="18"/>
      <c r="D11" s="20" t="s">
        <v>12</v>
      </c>
      <c r="E11" s="7">
        <f>E12</f>
        <v>67346</v>
      </c>
      <c r="F11" s="67"/>
    </row>
    <row r="12" spans="1:6" s="34" customFormat="1" ht="11.25" customHeight="1">
      <c r="A12" s="14"/>
      <c r="B12" s="14"/>
      <c r="C12" s="14" t="s">
        <v>226</v>
      </c>
      <c r="D12" s="35" t="s">
        <v>0</v>
      </c>
      <c r="E12" s="8">
        <v>67346</v>
      </c>
      <c r="F12" s="9"/>
    </row>
    <row r="13" spans="1:6" s="34" customFormat="1" ht="11.25" customHeight="1">
      <c r="A13" s="14"/>
      <c r="B13" s="14"/>
      <c r="C13" s="14"/>
      <c r="D13" s="35" t="s">
        <v>1</v>
      </c>
      <c r="E13" s="8"/>
      <c r="F13" s="9"/>
    </row>
    <row r="14" spans="1:6" s="34" customFormat="1" ht="11.25" customHeight="1">
      <c r="A14" s="14"/>
      <c r="B14" s="14"/>
      <c r="C14" s="14"/>
      <c r="D14" s="35" t="s">
        <v>2</v>
      </c>
      <c r="E14" s="8"/>
      <c r="F14" s="9"/>
    </row>
    <row r="15" spans="1:5" ht="11.25" customHeight="1">
      <c r="A15" s="127"/>
      <c r="B15" s="127"/>
      <c r="C15" s="127"/>
      <c r="D15" s="137"/>
      <c r="E15" s="8"/>
    </row>
    <row r="16" spans="1:6" s="115" customFormat="1" ht="15.75" customHeight="1">
      <c r="A16" s="59" t="s">
        <v>41</v>
      </c>
      <c r="B16" s="59"/>
      <c r="C16" s="59"/>
      <c r="D16" s="223" t="s">
        <v>77</v>
      </c>
      <c r="E16" s="63">
        <f>E17</f>
        <v>1085224</v>
      </c>
      <c r="F16" s="203"/>
    </row>
    <row r="17" spans="1:6" s="126" customFormat="1" ht="12.75" customHeight="1">
      <c r="A17" s="94"/>
      <c r="B17" s="94" t="s">
        <v>42</v>
      </c>
      <c r="C17" s="94"/>
      <c r="D17" s="145" t="s">
        <v>119</v>
      </c>
      <c r="E17" s="7">
        <f>SUM(E18:E20)</f>
        <v>1085224</v>
      </c>
      <c r="F17" s="207"/>
    </row>
    <row r="18" spans="1:5" ht="12.75" customHeight="1">
      <c r="A18" s="127"/>
      <c r="B18" s="127"/>
      <c r="C18" s="127" t="s">
        <v>328</v>
      </c>
      <c r="D18" s="137" t="s">
        <v>329</v>
      </c>
      <c r="E18" s="8">
        <v>15000</v>
      </c>
    </row>
    <row r="19" spans="1:5" ht="12.75" customHeight="1">
      <c r="A19" s="127"/>
      <c r="B19" s="127"/>
      <c r="C19" s="127" t="s">
        <v>232</v>
      </c>
      <c r="D19" s="137" t="s">
        <v>60</v>
      </c>
      <c r="E19" s="8">
        <v>200</v>
      </c>
    </row>
    <row r="20" spans="1:5" ht="12.75" customHeight="1">
      <c r="A20" s="127"/>
      <c r="B20" s="127"/>
      <c r="C20" s="127" t="s">
        <v>242</v>
      </c>
      <c r="D20" s="137" t="s">
        <v>330</v>
      </c>
      <c r="E20" s="8">
        <v>1070024</v>
      </c>
    </row>
    <row r="21" spans="1:5" ht="12.75" customHeight="1">
      <c r="A21" s="127"/>
      <c r="B21" s="127"/>
      <c r="C21" s="127"/>
      <c r="D21" s="137" t="s">
        <v>182</v>
      </c>
      <c r="E21" s="8"/>
    </row>
    <row r="22" spans="1:5" ht="12.75" customHeight="1">
      <c r="A22" s="127"/>
      <c r="B22" s="127"/>
      <c r="C22" s="127"/>
      <c r="D22" s="137" t="s">
        <v>183</v>
      </c>
      <c r="E22" s="8"/>
    </row>
    <row r="23" spans="1:5" ht="11.25" customHeight="1">
      <c r="A23" s="127"/>
      <c r="B23" s="127"/>
      <c r="C23" s="127"/>
      <c r="D23" s="137"/>
      <c r="E23" s="8"/>
    </row>
    <row r="24" spans="1:6" s="115" customFormat="1" ht="16.5" customHeight="1">
      <c r="A24" s="59" t="s">
        <v>43</v>
      </c>
      <c r="B24" s="59"/>
      <c r="C24" s="59"/>
      <c r="D24" s="223" t="s">
        <v>161</v>
      </c>
      <c r="E24" s="63">
        <f>E25</f>
        <v>1785000</v>
      </c>
      <c r="F24" s="203"/>
    </row>
    <row r="25" spans="1:6" s="126" customFormat="1" ht="12.75" customHeight="1">
      <c r="A25" s="94"/>
      <c r="B25" s="94" t="s">
        <v>44</v>
      </c>
      <c r="C25" s="94"/>
      <c r="D25" s="145" t="s">
        <v>122</v>
      </c>
      <c r="E25" s="7">
        <f>SUM(E26:E27)</f>
        <v>1785000</v>
      </c>
      <c r="F25" s="207"/>
    </row>
    <row r="26" spans="1:5" ht="11.25" customHeight="1">
      <c r="A26" s="127"/>
      <c r="B26" s="127"/>
      <c r="C26" s="127" t="s">
        <v>243</v>
      </c>
      <c r="D26" s="137" t="s">
        <v>331</v>
      </c>
      <c r="E26" s="8">
        <v>1635000</v>
      </c>
    </row>
    <row r="27" spans="1:5" ht="11.25" customHeight="1">
      <c r="A27" s="127"/>
      <c r="B27" s="127"/>
      <c r="C27" s="127" t="s">
        <v>228</v>
      </c>
      <c r="D27" s="137" t="s">
        <v>332</v>
      </c>
      <c r="E27" s="8">
        <v>150000</v>
      </c>
    </row>
    <row r="28" spans="1:5" ht="11.25" customHeight="1">
      <c r="A28" s="127"/>
      <c r="B28" s="127"/>
      <c r="C28" s="127"/>
      <c r="D28" s="137" t="s">
        <v>333</v>
      </c>
      <c r="E28" s="8"/>
    </row>
    <row r="29" spans="1:5" ht="11.25" customHeight="1">
      <c r="A29" s="127"/>
      <c r="B29" s="127"/>
      <c r="C29" s="127"/>
      <c r="D29" s="137"/>
      <c r="E29" s="8"/>
    </row>
    <row r="30" spans="1:5" ht="16.5" customHeight="1">
      <c r="A30" s="59" t="s">
        <v>64</v>
      </c>
      <c r="B30" s="59"/>
      <c r="C30" s="59"/>
      <c r="D30" s="223" t="s">
        <v>65</v>
      </c>
      <c r="E30" s="63">
        <f>E31</f>
        <v>200</v>
      </c>
    </row>
    <row r="31" spans="1:5" ht="12.75" customHeight="1">
      <c r="A31" s="94"/>
      <c r="B31" s="94" t="s">
        <v>70</v>
      </c>
      <c r="C31" s="94"/>
      <c r="D31" s="145" t="s">
        <v>71</v>
      </c>
      <c r="E31" s="7">
        <f>E32</f>
        <v>200</v>
      </c>
    </row>
    <row r="32" spans="1:5" ht="11.25" customHeight="1">
      <c r="A32" s="94"/>
      <c r="B32" s="94"/>
      <c r="C32" s="127" t="s">
        <v>236</v>
      </c>
      <c r="D32" s="137" t="s">
        <v>163</v>
      </c>
      <c r="E32" s="8">
        <v>200</v>
      </c>
    </row>
    <row r="33" spans="1:5" ht="11.25" customHeight="1">
      <c r="A33" s="127"/>
      <c r="B33" s="127"/>
      <c r="C33" s="127"/>
      <c r="D33" s="137"/>
      <c r="E33" s="8"/>
    </row>
    <row r="34" spans="1:6" s="115" customFormat="1" ht="18.75" customHeight="1">
      <c r="A34" s="59" t="s">
        <v>45</v>
      </c>
      <c r="B34" s="59"/>
      <c r="C34" s="59"/>
      <c r="D34" s="223" t="s">
        <v>46</v>
      </c>
      <c r="E34" s="63">
        <f>E35+E38+E44</f>
        <v>64090</v>
      </c>
      <c r="F34" s="203"/>
    </row>
    <row r="35" spans="1:6" s="126" customFormat="1" ht="12.75" customHeight="1">
      <c r="A35" s="94"/>
      <c r="B35" s="94" t="s">
        <v>47</v>
      </c>
      <c r="C35" s="94"/>
      <c r="D35" s="145" t="s">
        <v>134</v>
      </c>
      <c r="E35" s="7">
        <f>E36</f>
        <v>12090</v>
      </c>
      <c r="F35" s="207"/>
    </row>
    <row r="36" spans="1:6" s="126" customFormat="1" ht="11.25" customHeight="1">
      <c r="A36" s="94"/>
      <c r="B36" s="94"/>
      <c r="C36" s="127" t="s">
        <v>229</v>
      </c>
      <c r="D36" s="137" t="s">
        <v>173</v>
      </c>
      <c r="E36" s="8">
        <v>12090</v>
      </c>
      <c r="F36" s="207"/>
    </row>
    <row r="37" spans="1:5" ht="11.25" customHeight="1">
      <c r="A37" s="127"/>
      <c r="B37" s="127"/>
      <c r="C37" s="127"/>
      <c r="D37" s="137" t="s">
        <v>174</v>
      </c>
      <c r="E37" s="8"/>
    </row>
    <row r="38" spans="1:6" s="126" customFormat="1" ht="12.75" customHeight="1">
      <c r="A38" s="94"/>
      <c r="B38" s="94" t="s">
        <v>48</v>
      </c>
      <c r="C38" s="94"/>
      <c r="D38" s="145" t="s">
        <v>31</v>
      </c>
      <c r="E38" s="7">
        <f>SUM(E39:E43)</f>
        <v>40000</v>
      </c>
      <c r="F38" s="207"/>
    </row>
    <row r="39" spans="1:5" ht="11.25" customHeight="1">
      <c r="A39" s="127"/>
      <c r="B39" s="127"/>
      <c r="C39" s="127" t="s">
        <v>328</v>
      </c>
      <c r="D39" s="137" t="s">
        <v>329</v>
      </c>
      <c r="E39" s="8">
        <v>20000</v>
      </c>
    </row>
    <row r="40" spans="1:5" ht="11.25" customHeight="1">
      <c r="A40" s="127"/>
      <c r="B40" s="127"/>
      <c r="C40" s="127" t="s">
        <v>231</v>
      </c>
      <c r="D40" s="137" t="s">
        <v>167</v>
      </c>
      <c r="E40" s="8">
        <v>5000</v>
      </c>
    </row>
    <row r="41" spans="1:5" ht="11.25" customHeight="1">
      <c r="A41" s="127"/>
      <c r="B41" s="127"/>
      <c r="C41" s="127"/>
      <c r="D41" s="137" t="s">
        <v>334</v>
      </c>
      <c r="E41" s="8"/>
    </row>
    <row r="42" spans="1:5" ht="11.25" customHeight="1">
      <c r="A42" s="127"/>
      <c r="B42" s="127"/>
      <c r="C42" s="127"/>
      <c r="D42" s="137" t="s">
        <v>335</v>
      </c>
      <c r="E42" s="8"/>
    </row>
    <row r="43" spans="1:5" ht="11.25" customHeight="1">
      <c r="A43" s="127"/>
      <c r="B43" s="127"/>
      <c r="C43" s="127" t="s">
        <v>232</v>
      </c>
      <c r="D43" s="137" t="s">
        <v>60</v>
      </c>
      <c r="E43" s="8">
        <v>15000</v>
      </c>
    </row>
    <row r="44" spans="1:6" s="126" customFormat="1" ht="12.75" customHeight="1">
      <c r="A44" s="94"/>
      <c r="B44" s="94" t="s">
        <v>72</v>
      </c>
      <c r="C44" s="94"/>
      <c r="D44" s="145" t="s">
        <v>135</v>
      </c>
      <c r="E44" s="7">
        <f>E45</f>
        <v>12000</v>
      </c>
      <c r="F44" s="207"/>
    </row>
    <row r="45" spans="1:6" s="126" customFormat="1" ht="11.25" customHeight="1">
      <c r="A45" s="94"/>
      <c r="B45" s="94"/>
      <c r="C45" s="127" t="s">
        <v>229</v>
      </c>
      <c r="D45" s="137" t="s">
        <v>173</v>
      </c>
      <c r="E45" s="8">
        <v>12000</v>
      </c>
      <c r="F45" s="207"/>
    </row>
    <row r="46" spans="1:5" ht="11.25" customHeight="1">
      <c r="A46" s="127"/>
      <c r="B46" s="127"/>
      <c r="C46" s="127"/>
      <c r="D46" s="137" t="s">
        <v>174</v>
      </c>
      <c r="E46" s="8"/>
    </row>
    <row r="47" spans="1:5" ht="11.25" customHeight="1">
      <c r="A47" s="127"/>
      <c r="B47" s="127"/>
      <c r="C47" s="127"/>
      <c r="D47" s="137"/>
      <c r="E47" s="8"/>
    </row>
    <row r="48" spans="1:6" s="55" customFormat="1" ht="15.75" customHeight="1">
      <c r="A48" s="59" t="s">
        <v>73</v>
      </c>
      <c r="B48" s="59"/>
      <c r="C48" s="59"/>
      <c r="D48" s="223" t="s">
        <v>168</v>
      </c>
      <c r="E48" s="63">
        <f>E49</f>
        <v>905100</v>
      </c>
      <c r="F48" s="25"/>
    </row>
    <row r="49" spans="1:6" s="126" customFormat="1" ht="12.75" customHeight="1">
      <c r="A49" s="94"/>
      <c r="B49" s="94" t="s">
        <v>74</v>
      </c>
      <c r="C49" s="94"/>
      <c r="D49" s="145" t="s">
        <v>162</v>
      </c>
      <c r="E49" s="7">
        <f>SUM(E50:E54)</f>
        <v>905100</v>
      </c>
      <c r="F49" s="207"/>
    </row>
    <row r="50" spans="1:5" ht="12.75" customHeight="1">
      <c r="A50" s="127"/>
      <c r="B50" s="127"/>
      <c r="C50" s="127" t="s">
        <v>236</v>
      </c>
      <c r="D50" s="137" t="s">
        <v>163</v>
      </c>
      <c r="E50" s="8">
        <v>4000</v>
      </c>
    </row>
    <row r="51" spans="1:5" ht="12.75" customHeight="1">
      <c r="A51" s="127"/>
      <c r="B51" s="127"/>
      <c r="C51" s="127" t="s">
        <v>232</v>
      </c>
      <c r="D51" s="137" t="s">
        <v>60</v>
      </c>
      <c r="E51" s="8">
        <v>1000</v>
      </c>
    </row>
    <row r="52" spans="1:5" ht="11.25" customHeight="1">
      <c r="A52" s="127"/>
      <c r="B52" s="127"/>
      <c r="C52" s="127" t="s">
        <v>228</v>
      </c>
      <c r="D52" s="137" t="s">
        <v>332</v>
      </c>
      <c r="E52" s="8">
        <v>100</v>
      </c>
    </row>
    <row r="53" spans="1:5" ht="11.25" customHeight="1">
      <c r="A53" s="127"/>
      <c r="B53" s="127"/>
      <c r="C53" s="127"/>
      <c r="D53" s="137" t="s">
        <v>333</v>
      </c>
      <c r="E53" s="8"/>
    </row>
    <row r="54" spans="1:5" ht="11.25" customHeight="1">
      <c r="A54" s="127"/>
      <c r="B54" s="127"/>
      <c r="C54" s="127" t="s">
        <v>242</v>
      </c>
      <c r="D54" s="137" t="s">
        <v>330</v>
      </c>
      <c r="E54" s="8">
        <v>900000</v>
      </c>
    </row>
    <row r="55" spans="1:5" ht="11.25" customHeight="1">
      <c r="A55" s="127"/>
      <c r="B55" s="127"/>
      <c r="C55" s="127"/>
      <c r="D55" s="137" t="s">
        <v>182</v>
      </c>
      <c r="E55" s="8"/>
    </row>
    <row r="56" spans="1:5" ht="11.25" customHeight="1">
      <c r="A56" s="127"/>
      <c r="B56" s="127"/>
      <c r="C56" s="127"/>
      <c r="D56" s="137" t="s">
        <v>183</v>
      </c>
      <c r="E56" s="8"/>
    </row>
    <row r="57" spans="1:5" ht="11.25" customHeight="1">
      <c r="A57" s="127"/>
      <c r="B57" s="127"/>
      <c r="C57" s="127"/>
      <c r="D57" s="137"/>
      <c r="E57" s="8"/>
    </row>
    <row r="58" spans="1:6" s="115" customFormat="1" ht="16.5" customHeight="1">
      <c r="A58" s="59" t="s">
        <v>50</v>
      </c>
      <c r="B58" s="59"/>
      <c r="C58" s="59"/>
      <c r="D58" s="223" t="s">
        <v>102</v>
      </c>
      <c r="E58" s="63">
        <f>E64+E61</f>
        <v>8077996</v>
      </c>
      <c r="F58" s="203"/>
    </row>
    <row r="59" spans="1:6" s="115" customFormat="1" ht="16.5" customHeight="1">
      <c r="A59" s="59"/>
      <c r="B59" s="59"/>
      <c r="C59" s="59"/>
      <c r="D59" s="223" t="s">
        <v>214</v>
      </c>
      <c r="E59" s="63"/>
      <c r="F59" s="203"/>
    </row>
    <row r="60" spans="1:6" s="115" customFormat="1" ht="16.5" customHeight="1">
      <c r="A60" s="59"/>
      <c r="B60" s="59"/>
      <c r="C60" s="59"/>
      <c r="D60" s="223" t="s">
        <v>215</v>
      </c>
      <c r="E60" s="63"/>
      <c r="F60" s="203"/>
    </row>
    <row r="61" spans="1:6" s="21" customFormat="1" ht="12.75" customHeight="1">
      <c r="A61" s="18"/>
      <c r="B61" s="18" t="s">
        <v>336</v>
      </c>
      <c r="C61" s="18"/>
      <c r="D61" s="20" t="s">
        <v>337</v>
      </c>
      <c r="E61" s="7">
        <f>E63</f>
        <v>2000000</v>
      </c>
      <c r="F61" s="67"/>
    </row>
    <row r="62" spans="1:6" s="21" customFormat="1" ht="12.75" customHeight="1">
      <c r="A62" s="18"/>
      <c r="B62" s="18"/>
      <c r="C62" s="18"/>
      <c r="D62" s="20" t="s">
        <v>338</v>
      </c>
      <c r="E62" s="7"/>
      <c r="F62" s="67"/>
    </row>
    <row r="63" spans="1:6" s="34" customFormat="1" ht="12.75" customHeight="1">
      <c r="A63" s="14"/>
      <c r="B63" s="14"/>
      <c r="C63" s="14" t="s">
        <v>230</v>
      </c>
      <c r="D63" s="35" t="s">
        <v>49</v>
      </c>
      <c r="E63" s="8">
        <v>2000000</v>
      </c>
      <c r="F63" s="9"/>
    </row>
    <row r="64" spans="1:6" s="126" customFormat="1" ht="12.75" customHeight="1">
      <c r="A64" s="94"/>
      <c r="B64" s="94" t="s">
        <v>51</v>
      </c>
      <c r="C64" s="94"/>
      <c r="D64" s="145" t="s">
        <v>170</v>
      </c>
      <c r="E64" s="7">
        <f>SUM(E65:E66)</f>
        <v>6077996</v>
      </c>
      <c r="F64" s="207"/>
    </row>
    <row r="65" spans="1:5" ht="11.25" customHeight="1">
      <c r="A65" s="127"/>
      <c r="B65" s="127"/>
      <c r="C65" s="127" t="s">
        <v>233</v>
      </c>
      <c r="D65" s="137" t="s">
        <v>29</v>
      </c>
      <c r="E65" s="8">
        <v>5877996</v>
      </c>
    </row>
    <row r="66" spans="1:5" ht="11.25" customHeight="1">
      <c r="A66" s="127"/>
      <c r="B66" s="127"/>
      <c r="C66" s="127" t="s">
        <v>234</v>
      </c>
      <c r="D66" s="137" t="s">
        <v>201</v>
      </c>
      <c r="E66" s="8">
        <v>200000</v>
      </c>
    </row>
    <row r="67" spans="1:5" ht="11.25" customHeight="1">
      <c r="A67" s="127"/>
      <c r="B67" s="127"/>
      <c r="C67" s="127"/>
      <c r="D67" s="137"/>
      <c r="E67" s="8"/>
    </row>
    <row r="68" spans="1:6" s="115" customFormat="1" ht="16.5" customHeight="1">
      <c r="A68" s="59" t="s">
        <v>52</v>
      </c>
      <c r="B68" s="59"/>
      <c r="C68" s="59"/>
      <c r="D68" s="223" t="s">
        <v>22</v>
      </c>
      <c r="E68" s="63">
        <f>E69+E71+E73+E75</f>
        <v>25159584</v>
      </c>
      <c r="F68" s="203"/>
    </row>
    <row r="69" spans="1:6" s="126" customFormat="1" ht="12.75" customHeight="1">
      <c r="A69" s="94"/>
      <c r="B69" s="94" t="s">
        <v>53</v>
      </c>
      <c r="C69" s="94"/>
      <c r="D69" s="145" t="s">
        <v>171</v>
      </c>
      <c r="E69" s="7">
        <f>E70</f>
        <v>20542009</v>
      </c>
      <c r="F69" s="207"/>
    </row>
    <row r="70" spans="1:5" ht="11.25" customHeight="1">
      <c r="A70" s="127"/>
      <c r="B70" s="127"/>
      <c r="C70" s="127" t="s">
        <v>235</v>
      </c>
      <c r="D70" s="137" t="s">
        <v>32</v>
      </c>
      <c r="E70" s="8">
        <v>20542009</v>
      </c>
    </row>
    <row r="71" spans="1:6" s="126" customFormat="1" ht="12.75" customHeight="1">
      <c r="A71" s="94"/>
      <c r="B71" s="94" t="s">
        <v>54</v>
      </c>
      <c r="C71" s="94"/>
      <c r="D71" s="145" t="s">
        <v>33</v>
      </c>
      <c r="E71" s="7">
        <f>E72</f>
        <v>3802092</v>
      </c>
      <c r="F71" s="207"/>
    </row>
    <row r="72" spans="1:5" ht="11.25" customHeight="1">
      <c r="A72" s="127"/>
      <c r="B72" s="127"/>
      <c r="C72" s="127" t="s">
        <v>235</v>
      </c>
      <c r="D72" s="137" t="s">
        <v>32</v>
      </c>
      <c r="E72" s="8">
        <v>3802092</v>
      </c>
    </row>
    <row r="73" spans="1:6" s="126" customFormat="1" ht="12.75" customHeight="1">
      <c r="A73" s="94"/>
      <c r="B73" s="94" t="s">
        <v>55</v>
      </c>
      <c r="C73" s="94"/>
      <c r="D73" s="145" t="s">
        <v>56</v>
      </c>
      <c r="E73" s="7">
        <f>E74</f>
        <v>120000</v>
      </c>
      <c r="F73" s="207"/>
    </row>
    <row r="74" spans="1:5" ht="11.25" customHeight="1">
      <c r="A74" s="127"/>
      <c r="B74" s="127"/>
      <c r="C74" s="127" t="s">
        <v>236</v>
      </c>
      <c r="D74" s="137" t="s">
        <v>163</v>
      </c>
      <c r="E74" s="8">
        <v>120000</v>
      </c>
    </row>
    <row r="75" spans="1:5" ht="11.25" customHeight="1">
      <c r="A75" s="127"/>
      <c r="B75" s="94" t="s">
        <v>217</v>
      </c>
      <c r="C75" s="94"/>
      <c r="D75" s="145" t="s">
        <v>216</v>
      </c>
      <c r="E75" s="7">
        <f>E76</f>
        <v>695483</v>
      </c>
    </row>
    <row r="76" spans="1:5" ht="11.25" customHeight="1">
      <c r="A76" s="127"/>
      <c r="B76" s="127"/>
      <c r="C76" s="127" t="s">
        <v>235</v>
      </c>
      <c r="D76" s="137" t="s">
        <v>32</v>
      </c>
      <c r="E76" s="8">
        <v>695483</v>
      </c>
    </row>
    <row r="77" spans="1:5" ht="11.25" customHeight="1">
      <c r="A77" s="127"/>
      <c r="B77" s="127"/>
      <c r="C77" s="127"/>
      <c r="D77" s="137"/>
      <c r="E77" s="8"/>
    </row>
    <row r="78" spans="1:5" ht="16.5" customHeight="1">
      <c r="A78" s="59" t="s">
        <v>136</v>
      </c>
      <c r="B78" s="59"/>
      <c r="C78" s="59"/>
      <c r="D78" s="223" t="s">
        <v>123</v>
      </c>
      <c r="E78" s="63">
        <f>E79</f>
        <v>324008</v>
      </c>
    </row>
    <row r="79" spans="1:5" ht="12.75" customHeight="1">
      <c r="A79" s="94"/>
      <c r="B79" s="94" t="s">
        <v>143</v>
      </c>
      <c r="C79" s="94"/>
      <c r="D79" s="145" t="s">
        <v>144</v>
      </c>
      <c r="E79" s="7">
        <f>E80</f>
        <v>324008</v>
      </c>
    </row>
    <row r="80" spans="1:5" ht="11.25" customHeight="1">
      <c r="A80" s="127"/>
      <c r="B80" s="127"/>
      <c r="C80" s="127" t="s">
        <v>242</v>
      </c>
      <c r="D80" s="137" t="s">
        <v>330</v>
      </c>
      <c r="E80" s="8">
        <v>324008</v>
      </c>
    </row>
    <row r="81" spans="1:5" ht="11.25" customHeight="1">
      <c r="A81" s="127"/>
      <c r="B81" s="127"/>
      <c r="C81" s="127"/>
      <c r="D81" s="137" t="s">
        <v>182</v>
      </c>
      <c r="E81" s="8"/>
    </row>
    <row r="82" spans="1:5" ht="11.25" customHeight="1">
      <c r="A82" s="127"/>
      <c r="B82" s="127"/>
      <c r="C82" s="127"/>
      <c r="D82" s="137" t="s">
        <v>183</v>
      </c>
      <c r="E82" s="8"/>
    </row>
    <row r="83" spans="1:5" ht="11.25" customHeight="1">
      <c r="A83" s="127"/>
      <c r="B83" s="127"/>
      <c r="C83" s="127"/>
      <c r="D83" s="137"/>
      <c r="E83" s="8"/>
    </row>
    <row r="84" spans="1:6" s="55" customFormat="1" ht="16.5" customHeight="1">
      <c r="A84" s="59" t="s">
        <v>57</v>
      </c>
      <c r="B84" s="59"/>
      <c r="C84" s="59"/>
      <c r="D84" s="223" t="s">
        <v>195</v>
      </c>
      <c r="E84" s="63">
        <f>E85+E87</f>
        <v>322654</v>
      </c>
      <c r="F84" s="25"/>
    </row>
    <row r="85" spans="1:6" s="126" customFormat="1" ht="12.75" customHeight="1">
      <c r="A85" s="94"/>
      <c r="B85" s="94" t="s">
        <v>59</v>
      </c>
      <c r="C85" s="94"/>
      <c r="D85" s="145" t="s">
        <v>218</v>
      </c>
      <c r="E85" s="7">
        <f>E86</f>
        <v>25000</v>
      </c>
      <c r="F85" s="207"/>
    </row>
    <row r="86" spans="1:5" ht="11.25" customHeight="1">
      <c r="A86" s="127"/>
      <c r="B86" s="127"/>
      <c r="C86" s="127" t="s">
        <v>232</v>
      </c>
      <c r="D86" s="137" t="s">
        <v>60</v>
      </c>
      <c r="E86" s="8">
        <v>25000</v>
      </c>
    </row>
    <row r="87" spans="1:6" s="126" customFormat="1" ht="11.25" customHeight="1">
      <c r="A87" s="94"/>
      <c r="B87" s="94" t="s">
        <v>61</v>
      </c>
      <c r="C87" s="94"/>
      <c r="D87" s="145" t="s">
        <v>30</v>
      </c>
      <c r="E87" s="7">
        <f>E88</f>
        <v>297654</v>
      </c>
      <c r="F87" s="207"/>
    </row>
    <row r="88" spans="1:5" ht="11.25" customHeight="1">
      <c r="A88" s="127"/>
      <c r="B88" s="127"/>
      <c r="C88" s="127" t="s">
        <v>227</v>
      </c>
      <c r="D88" s="137" t="s">
        <v>181</v>
      </c>
      <c r="E88" s="8">
        <v>297654</v>
      </c>
    </row>
    <row r="89" spans="1:5" ht="11.25" customHeight="1">
      <c r="A89" s="127"/>
      <c r="B89" s="127"/>
      <c r="C89" s="127"/>
      <c r="D89" s="137" t="s">
        <v>182</v>
      </c>
      <c r="E89" s="8"/>
    </row>
    <row r="90" spans="1:5" ht="11.25" customHeight="1">
      <c r="A90" s="127"/>
      <c r="B90" s="127"/>
      <c r="C90" s="127"/>
      <c r="D90" s="137" t="s">
        <v>183</v>
      </c>
      <c r="E90" s="8"/>
    </row>
    <row r="91" spans="1:5" ht="11.25" customHeight="1">
      <c r="A91" s="127"/>
      <c r="B91" s="127"/>
      <c r="C91" s="127"/>
      <c r="D91" s="137"/>
      <c r="E91" s="8"/>
    </row>
    <row r="92" spans="1:5" ht="16.5" customHeight="1">
      <c r="A92" s="59" t="s">
        <v>149</v>
      </c>
      <c r="B92" s="59"/>
      <c r="C92" s="59"/>
      <c r="D92" s="223" t="s">
        <v>150</v>
      </c>
      <c r="E92" s="63">
        <f>E93</f>
        <v>1468178</v>
      </c>
    </row>
    <row r="93" spans="1:5" ht="12.75" customHeight="1">
      <c r="A93" s="94"/>
      <c r="B93" s="94" t="s">
        <v>151</v>
      </c>
      <c r="C93" s="94"/>
      <c r="D93" s="145" t="s">
        <v>152</v>
      </c>
      <c r="E93" s="7">
        <f>E94</f>
        <v>1468178</v>
      </c>
    </row>
    <row r="94" spans="1:5" ht="11.25" customHeight="1">
      <c r="A94" s="127"/>
      <c r="B94" s="127"/>
      <c r="C94" s="127" t="s">
        <v>242</v>
      </c>
      <c r="D94" s="137" t="s">
        <v>330</v>
      </c>
      <c r="E94" s="8">
        <f>172500+1295678</f>
        <v>1468178</v>
      </c>
    </row>
    <row r="95" spans="1:5" ht="11.25" customHeight="1">
      <c r="A95" s="127"/>
      <c r="B95" s="127"/>
      <c r="C95" s="127"/>
      <c r="D95" s="137" t="s">
        <v>182</v>
      </c>
      <c r="E95" s="8"/>
    </row>
    <row r="96" spans="1:5" ht="11.25" customHeight="1">
      <c r="A96" s="127"/>
      <c r="B96" s="127"/>
      <c r="C96" s="127"/>
      <c r="D96" s="137" t="s">
        <v>183</v>
      </c>
      <c r="E96" s="8"/>
    </row>
    <row r="97" spans="1:5" ht="11.25" customHeight="1" thickBot="1">
      <c r="A97" s="127"/>
      <c r="B97" s="208"/>
      <c r="C97" s="127"/>
      <c r="D97" s="146"/>
      <c r="E97" s="8"/>
    </row>
    <row r="98" spans="1:6" s="213" customFormat="1" ht="18" customHeight="1" thickBot="1">
      <c r="A98" s="209"/>
      <c r="B98" s="210"/>
      <c r="C98" s="209"/>
      <c r="D98" s="211" t="s">
        <v>24</v>
      </c>
      <c r="E98" s="27">
        <f>E10+E16+E24+E30+E34+E48+E58+E68+E78+E84+E92</f>
        <v>39259380</v>
      </c>
      <c r="F98" s="212"/>
    </row>
    <row r="99" spans="1:6" s="126" customFormat="1" ht="16.5" customHeight="1">
      <c r="A99" s="95"/>
      <c r="B99" s="95"/>
      <c r="C99" s="95"/>
      <c r="D99" s="145"/>
      <c r="E99" s="17"/>
      <c r="F99" s="207"/>
    </row>
    <row r="102" spans="1:5" ht="12" thickBot="1">
      <c r="A102" s="90" t="s">
        <v>28</v>
      </c>
      <c r="B102" s="197"/>
      <c r="C102" s="91"/>
      <c r="D102" s="198"/>
      <c r="E102" s="2"/>
    </row>
    <row r="103" spans="1:6" s="115" customFormat="1" ht="10.5" customHeight="1">
      <c r="A103" s="199" t="s">
        <v>109</v>
      </c>
      <c r="B103" s="200" t="s">
        <v>110</v>
      </c>
      <c r="C103" s="199" t="s">
        <v>111</v>
      </c>
      <c r="D103" s="202" t="s">
        <v>112</v>
      </c>
      <c r="E103" s="12" t="s">
        <v>8</v>
      </c>
      <c r="F103" s="203"/>
    </row>
    <row r="104" spans="1:6" s="115" customFormat="1" ht="12" customHeight="1" thickBot="1">
      <c r="A104" s="204"/>
      <c r="B104" s="205"/>
      <c r="C104" s="204"/>
      <c r="D104" s="206"/>
      <c r="E104" s="13" t="s">
        <v>327</v>
      </c>
      <c r="F104" s="203"/>
    </row>
    <row r="105" spans="1:6" s="115" customFormat="1" ht="16.5" customHeight="1">
      <c r="A105" s="59" t="s">
        <v>62</v>
      </c>
      <c r="B105" s="60"/>
      <c r="C105" s="59"/>
      <c r="D105" s="223" t="s">
        <v>63</v>
      </c>
      <c r="E105" s="63">
        <f>E106</f>
        <v>35000</v>
      </c>
      <c r="F105" s="203"/>
    </row>
    <row r="106" spans="1:6" s="21" customFormat="1" ht="12.75" customHeight="1">
      <c r="A106" s="18"/>
      <c r="B106" s="19" t="s">
        <v>10</v>
      </c>
      <c r="C106" s="18"/>
      <c r="D106" s="20" t="s">
        <v>13</v>
      </c>
      <c r="E106" s="7">
        <f>E107</f>
        <v>35000</v>
      </c>
      <c r="F106" s="67"/>
    </row>
    <row r="107" spans="1:5" ht="11.25" customHeight="1">
      <c r="A107" s="127"/>
      <c r="B107" s="87"/>
      <c r="C107" s="127" t="s">
        <v>237</v>
      </c>
      <c r="D107" s="137" t="s">
        <v>175</v>
      </c>
      <c r="E107" s="8">
        <v>35000</v>
      </c>
    </row>
    <row r="108" spans="1:5" ht="11.25" customHeight="1">
      <c r="A108" s="127"/>
      <c r="B108" s="87"/>
      <c r="C108" s="127"/>
      <c r="D108" s="137" t="s">
        <v>176</v>
      </c>
      <c r="E108" s="8"/>
    </row>
    <row r="109" spans="1:5" ht="11.25" customHeight="1">
      <c r="A109" s="127"/>
      <c r="B109" s="87"/>
      <c r="C109" s="127"/>
      <c r="D109" s="137" t="s">
        <v>177</v>
      </c>
      <c r="E109" s="8"/>
    </row>
    <row r="110" spans="1:5" ht="11.25" customHeight="1">
      <c r="A110" s="127"/>
      <c r="B110" s="87"/>
      <c r="C110" s="127"/>
      <c r="D110" s="137"/>
      <c r="E110" s="8"/>
    </row>
    <row r="111" spans="1:6" s="115" customFormat="1" ht="16.5" customHeight="1">
      <c r="A111" s="59" t="s">
        <v>43</v>
      </c>
      <c r="B111" s="60"/>
      <c r="C111" s="59"/>
      <c r="D111" s="223" t="s">
        <v>161</v>
      </c>
      <c r="E111" s="63">
        <f>E112</f>
        <v>19000</v>
      </c>
      <c r="F111" s="203"/>
    </row>
    <row r="112" spans="1:6" s="126" customFormat="1" ht="12.75" customHeight="1">
      <c r="A112" s="94"/>
      <c r="B112" s="95" t="s">
        <v>44</v>
      </c>
      <c r="C112" s="94"/>
      <c r="D112" s="145" t="s">
        <v>122</v>
      </c>
      <c r="E112" s="7">
        <f>E113</f>
        <v>19000</v>
      </c>
      <c r="F112" s="207"/>
    </row>
    <row r="113" spans="1:5" ht="11.25" customHeight="1">
      <c r="A113" s="127"/>
      <c r="B113" s="87"/>
      <c r="C113" s="127" t="s">
        <v>237</v>
      </c>
      <c r="D113" s="137" t="s">
        <v>175</v>
      </c>
      <c r="E113" s="8">
        <v>19000</v>
      </c>
    </row>
    <row r="114" spans="1:5" ht="11.25" customHeight="1">
      <c r="A114" s="127"/>
      <c r="B114" s="87"/>
      <c r="C114" s="127"/>
      <c r="D114" s="137" t="s">
        <v>176</v>
      </c>
      <c r="E114" s="8"/>
    </row>
    <row r="115" spans="1:5" ht="11.25" customHeight="1">
      <c r="A115" s="127"/>
      <c r="B115" s="87"/>
      <c r="C115" s="127"/>
      <c r="D115" s="137" t="s">
        <v>177</v>
      </c>
      <c r="E115" s="8"/>
    </row>
    <row r="116" spans="1:5" ht="11.25" customHeight="1">
      <c r="A116" s="127"/>
      <c r="B116" s="87"/>
      <c r="C116" s="127"/>
      <c r="D116" s="137"/>
      <c r="E116" s="8"/>
    </row>
    <row r="117" spans="1:6" s="115" customFormat="1" ht="16.5" customHeight="1">
      <c r="A117" s="59" t="s">
        <v>64</v>
      </c>
      <c r="B117" s="60"/>
      <c r="C117" s="59"/>
      <c r="D117" s="223" t="s">
        <v>65</v>
      </c>
      <c r="E117" s="63">
        <f>E118+E122+E126+E130</f>
        <v>456500</v>
      </c>
      <c r="F117" s="203"/>
    </row>
    <row r="118" spans="1:6" s="126" customFormat="1" ht="12.75" customHeight="1">
      <c r="A118" s="94"/>
      <c r="B118" s="95" t="s">
        <v>66</v>
      </c>
      <c r="C118" s="94"/>
      <c r="D118" s="145" t="s">
        <v>67</v>
      </c>
      <c r="E118" s="7">
        <f>E119</f>
        <v>127000</v>
      </c>
      <c r="F118" s="207"/>
    </row>
    <row r="119" spans="1:6" s="126" customFormat="1" ht="11.25" customHeight="1">
      <c r="A119" s="94"/>
      <c r="B119" s="95"/>
      <c r="C119" s="127" t="s">
        <v>237</v>
      </c>
      <c r="D119" s="137" t="s">
        <v>175</v>
      </c>
      <c r="E119" s="8">
        <v>127000</v>
      </c>
      <c r="F119" s="207"/>
    </row>
    <row r="120" spans="1:6" s="126" customFormat="1" ht="11.25" customHeight="1">
      <c r="A120" s="94"/>
      <c r="B120" s="95"/>
      <c r="C120" s="127"/>
      <c r="D120" s="137" t="s">
        <v>176</v>
      </c>
      <c r="E120" s="7"/>
      <c r="F120" s="207"/>
    </row>
    <row r="121" spans="1:6" s="126" customFormat="1" ht="11.25" customHeight="1">
      <c r="A121" s="94"/>
      <c r="B121" s="95"/>
      <c r="C121" s="127"/>
      <c r="D121" s="137" t="s">
        <v>177</v>
      </c>
      <c r="E121" s="7"/>
      <c r="F121" s="207"/>
    </row>
    <row r="122" spans="1:5" ht="12.75" customHeight="1">
      <c r="A122" s="94"/>
      <c r="B122" s="95" t="s">
        <v>68</v>
      </c>
      <c r="C122" s="94"/>
      <c r="D122" s="145" t="s">
        <v>113</v>
      </c>
      <c r="E122" s="7">
        <f>E123</f>
        <v>103000</v>
      </c>
    </row>
    <row r="123" spans="1:5" ht="11.25" customHeight="1">
      <c r="A123" s="127"/>
      <c r="B123" s="87"/>
      <c r="C123" s="127" t="s">
        <v>237</v>
      </c>
      <c r="D123" s="137" t="s">
        <v>175</v>
      </c>
      <c r="E123" s="8">
        <v>103000</v>
      </c>
    </row>
    <row r="124" spans="1:5" ht="11.25" customHeight="1">
      <c r="A124" s="127"/>
      <c r="B124" s="87"/>
      <c r="C124" s="127"/>
      <c r="D124" s="137" t="s">
        <v>176</v>
      </c>
      <c r="E124" s="8"/>
    </row>
    <row r="125" spans="1:5" ht="11.25" customHeight="1">
      <c r="A125" s="127"/>
      <c r="B125" s="87"/>
      <c r="C125" s="127"/>
      <c r="D125" s="137" t="s">
        <v>177</v>
      </c>
      <c r="E125" s="8"/>
    </row>
    <row r="126" spans="1:6" s="126" customFormat="1" ht="12.75" customHeight="1">
      <c r="A126" s="94"/>
      <c r="B126" s="95" t="s">
        <v>69</v>
      </c>
      <c r="C126" s="94"/>
      <c r="D126" s="145" t="s">
        <v>25</v>
      </c>
      <c r="E126" s="7">
        <f>E127</f>
        <v>26000</v>
      </c>
      <c r="F126" s="207"/>
    </row>
    <row r="127" spans="1:5" ht="11.25" customHeight="1">
      <c r="A127" s="127"/>
      <c r="B127" s="87"/>
      <c r="C127" s="127" t="s">
        <v>237</v>
      </c>
      <c r="D127" s="137" t="s">
        <v>175</v>
      </c>
      <c r="E127" s="8">
        <v>26000</v>
      </c>
    </row>
    <row r="128" spans="1:5" ht="11.25" customHeight="1">
      <c r="A128" s="127"/>
      <c r="B128" s="87"/>
      <c r="C128" s="127"/>
      <c r="D128" s="137" t="s">
        <v>176</v>
      </c>
      <c r="E128" s="8"/>
    </row>
    <row r="129" spans="1:5" ht="11.25" customHeight="1">
      <c r="A129" s="127"/>
      <c r="B129" s="87"/>
      <c r="C129" s="127"/>
      <c r="D129" s="137" t="s">
        <v>177</v>
      </c>
      <c r="E129" s="8"/>
    </row>
    <row r="130" spans="1:6" s="126" customFormat="1" ht="12.75" customHeight="1">
      <c r="A130" s="94"/>
      <c r="B130" s="95" t="s">
        <v>70</v>
      </c>
      <c r="C130" s="94"/>
      <c r="D130" s="145" t="s">
        <v>71</v>
      </c>
      <c r="E130" s="7">
        <f>E131</f>
        <v>200500</v>
      </c>
      <c r="F130" s="207"/>
    </row>
    <row r="131" spans="1:5" ht="11.25" customHeight="1">
      <c r="A131" s="127"/>
      <c r="B131" s="87"/>
      <c r="C131" s="127" t="s">
        <v>237</v>
      </c>
      <c r="D131" s="137" t="s">
        <v>175</v>
      </c>
      <c r="E131" s="8">
        <v>200500</v>
      </c>
    </row>
    <row r="132" spans="1:5" ht="11.25" customHeight="1">
      <c r="A132" s="127"/>
      <c r="B132" s="87"/>
      <c r="C132" s="127"/>
      <c r="D132" s="137" t="s">
        <v>176</v>
      </c>
      <c r="E132" s="8"/>
    </row>
    <row r="133" spans="1:5" ht="11.25" customHeight="1">
      <c r="A133" s="127"/>
      <c r="B133" s="87"/>
      <c r="C133" s="127"/>
      <c r="D133" s="137" t="s">
        <v>177</v>
      </c>
      <c r="E133" s="8"/>
    </row>
    <row r="134" spans="1:5" ht="11.25" customHeight="1">
      <c r="A134" s="127"/>
      <c r="B134" s="87"/>
      <c r="C134" s="127"/>
      <c r="D134" s="137"/>
      <c r="E134" s="8"/>
    </row>
    <row r="135" spans="1:6" s="115" customFormat="1" ht="16.5" customHeight="1">
      <c r="A135" s="59" t="s">
        <v>45</v>
      </c>
      <c r="B135" s="60"/>
      <c r="C135" s="59"/>
      <c r="D135" s="223" t="s">
        <v>46</v>
      </c>
      <c r="E135" s="63">
        <f>E136+E140</f>
        <v>213500</v>
      </c>
      <c r="F135" s="203"/>
    </row>
    <row r="136" spans="1:6" s="126" customFormat="1" ht="12.75" customHeight="1">
      <c r="A136" s="94"/>
      <c r="B136" s="95" t="s">
        <v>47</v>
      </c>
      <c r="C136" s="94"/>
      <c r="D136" s="145" t="s">
        <v>134</v>
      </c>
      <c r="E136" s="7">
        <f>E137</f>
        <v>193500</v>
      </c>
      <c r="F136" s="207"/>
    </row>
    <row r="137" spans="1:5" ht="11.25" customHeight="1">
      <c r="A137" s="127"/>
      <c r="B137" s="87"/>
      <c r="C137" s="127" t="s">
        <v>237</v>
      </c>
      <c r="D137" s="137" t="s">
        <v>175</v>
      </c>
      <c r="E137" s="8">
        <v>193500</v>
      </c>
    </row>
    <row r="138" spans="1:5" ht="11.25" customHeight="1">
      <c r="A138" s="127"/>
      <c r="B138" s="87"/>
      <c r="C138" s="127"/>
      <c r="D138" s="137" t="s">
        <v>176</v>
      </c>
      <c r="E138" s="8"/>
    </row>
    <row r="139" spans="1:5" ht="11.25" customHeight="1">
      <c r="A139" s="127"/>
      <c r="B139" s="87"/>
      <c r="C139" s="127"/>
      <c r="D139" s="137" t="s">
        <v>177</v>
      </c>
      <c r="E139" s="8"/>
    </row>
    <row r="140" spans="1:6" s="126" customFormat="1" ht="12.75" customHeight="1">
      <c r="A140" s="94"/>
      <c r="B140" s="95" t="s">
        <v>72</v>
      </c>
      <c r="C140" s="94"/>
      <c r="D140" s="145" t="s">
        <v>135</v>
      </c>
      <c r="E140" s="7">
        <f>E141</f>
        <v>20000</v>
      </c>
      <c r="F140" s="207"/>
    </row>
    <row r="141" spans="1:5" ht="11.25" customHeight="1">
      <c r="A141" s="127"/>
      <c r="B141" s="87"/>
      <c r="C141" s="127" t="s">
        <v>237</v>
      </c>
      <c r="D141" s="137" t="s">
        <v>175</v>
      </c>
      <c r="E141" s="8">
        <v>20000</v>
      </c>
    </row>
    <row r="142" spans="1:5" ht="11.25" customHeight="1">
      <c r="A142" s="127"/>
      <c r="B142" s="87"/>
      <c r="C142" s="127"/>
      <c r="D142" s="137" t="s">
        <v>176</v>
      </c>
      <c r="E142" s="8"/>
    </row>
    <row r="143" spans="1:5" ht="11.25" customHeight="1">
      <c r="A143" s="127"/>
      <c r="B143" s="87"/>
      <c r="C143" s="127"/>
      <c r="D143" s="137" t="s">
        <v>177</v>
      </c>
      <c r="E143" s="8"/>
    </row>
    <row r="144" spans="1:5" ht="11.25" customHeight="1">
      <c r="A144" s="127"/>
      <c r="B144" s="87"/>
      <c r="C144" s="127"/>
      <c r="D144" s="137"/>
      <c r="E144" s="8"/>
    </row>
    <row r="145" spans="1:6" s="115" customFormat="1" ht="16.5" customHeight="1">
      <c r="A145" s="59" t="s">
        <v>244</v>
      </c>
      <c r="B145" s="60"/>
      <c r="C145" s="59"/>
      <c r="D145" s="223" t="s">
        <v>245</v>
      </c>
      <c r="E145" s="63">
        <f>E146</f>
        <v>1000</v>
      </c>
      <c r="F145" s="203"/>
    </row>
    <row r="146" spans="1:6" s="126" customFormat="1" ht="11.25" customHeight="1">
      <c r="A146" s="94"/>
      <c r="B146" s="95" t="s">
        <v>246</v>
      </c>
      <c r="C146" s="94"/>
      <c r="D146" s="145" t="s">
        <v>247</v>
      </c>
      <c r="E146" s="7">
        <f>E147</f>
        <v>1000</v>
      </c>
      <c r="F146" s="207"/>
    </row>
    <row r="147" spans="1:5" ht="11.25" customHeight="1">
      <c r="A147" s="127"/>
      <c r="B147" s="87"/>
      <c r="C147" s="127" t="s">
        <v>237</v>
      </c>
      <c r="D147" s="137" t="s">
        <v>175</v>
      </c>
      <c r="E147" s="8">
        <v>1000</v>
      </c>
    </row>
    <row r="148" spans="1:5" ht="11.25" customHeight="1">
      <c r="A148" s="127"/>
      <c r="B148" s="87"/>
      <c r="C148" s="127"/>
      <c r="D148" s="137" t="s">
        <v>176</v>
      </c>
      <c r="E148" s="8"/>
    </row>
    <row r="149" spans="1:5" ht="11.25" customHeight="1">
      <c r="A149" s="127"/>
      <c r="B149" s="87"/>
      <c r="C149" s="127"/>
      <c r="D149" s="137" t="s">
        <v>177</v>
      </c>
      <c r="E149" s="8"/>
    </row>
    <row r="150" spans="1:5" ht="11.25" customHeight="1">
      <c r="A150" s="127"/>
      <c r="B150" s="87"/>
      <c r="C150" s="127"/>
      <c r="D150" s="137"/>
      <c r="E150" s="8"/>
    </row>
    <row r="151" spans="1:6" s="115" customFormat="1" ht="16.5" customHeight="1">
      <c r="A151" s="59" t="s">
        <v>73</v>
      </c>
      <c r="B151" s="60"/>
      <c r="C151" s="59"/>
      <c r="D151" s="223" t="s">
        <v>168</v>
      </c>
      <c r="E151" s="63">
        <f>E152+E156</f>
        <v>3589800</v>
      </c>
      <c r="F151" s="203"/>
    </row>
    <row r="152" spans="1:6" s="126" customFormat="1" ht="12.75" customHeight="1">
      <c r="A152" s="94"/>
      <c r="B152" s="95" t="s">
        <v>74</v>
      </c>
      <c r="C152" s="94"/>
      <c r="D152" s="145" t="s">
        <v>169</v>
      </c>
      <c r="E152" s="7">
        <f>E153</f>
        <v>3584000</v>
      </c>
      <c r="F152" s="207"/>
    </row>
    <row r="153" spans="1:5" ht="11.25" customHeight="1">
      <c r="A153" s="127"/>
      <c r="B153" s="87"/>
      <c r="C153" s="127" t="s">
        <v>237</v>
      </c>
      <c r="D153" s="137" t="s">
        <v>175</v>
      </c>
      <c r="E153" s="8">
        <v>3584000</v>
      </c>
    </row>
    <row r="154" spans="1:5" ht="11.25" customHeight="1">
      <c r="A154" s="127"/>
      <c r="B154" s="87"/>
      <c r="C154" s="127"/>
      <c r="D154" s="137" t="s">
        <v>176</v>
      </c>
      <c r="E154" s="8"/>
    </row>
    <row r="155" spans="1:5" ht="11.25" customHeight="1">
      <c r="A155" s="127"/>
      <c r="B155" s="87"/>
      <c r="C155" s="127"/>
      <c r="D155" s="137" t="s">
        <v>177</v>
      </c>
      <c r="E155" s="8"/>
    </row>
    <row r="156" spans="1:6" s="126" customFormat="1" ht="12.75" customHeight="1">
      <c r="A156" s="94"/>
      <c r="B156" s="95" t="s">
        <v>95</v>
      </c>
      <c r="C156" s="94"/>
      <c r="D156" s="145" t="s">
        <v>96</v>
      </c>
      <c r="E156" s="7">
        <f>E157</f>
        <v>5800</v>
      </c>
      <c r="F156" s="207"/>
    </row>
    <row r="157" spans="1:5" ht="11.25" customHeight="1">
      <c r="A157" s="127"/>
      <c r="B157" s="87"/>
      <c r="C157" s="127" t="s">
        <v>237</v>
      </c>
      <c r="D157" s="137" t="s">
        <v>175</v>
      </c>
      <c r="E157" s="8">
        <v>5800</v>
      </c>
    </row>
    <row r="158" spans="1:5" ht="11.25" customHeight="1">
      <c r="A158" s="127"/>
      <c r="B158" s="87"/>
      <c r="C158" s="127"/>
      <c r="D158" s="137" t="s">
        <v>176</v>
      </c>
      <c r="E158" s="8"/>
    </row>
    <row r="159" spans="1:5" ht="11.25" customHeight="1">
      <c r="A159" s="127"/>
      <c r="B159" s="87"/>
      <c r="C159" s="127"/>
      <c r="D159" s="137" t="s">
        <v>177</v>
      </c>
      <c r="E159" s="8"/>
    </row>
    <row r="160" spans="1:5" ht="11.25" customHeight="1">
      <c r="A160" s="127"/>
      <c r="B160" s="87"/>
      <c r="C160" s="127"/>
      <c r="D160" s="137"/>
      <c r="E160" s="8"/>
    </row>
    <row r="161" spans="1:6" s="115" customFormat="1" ht="16.5" customHeight="1">
      <c r="A161" s="59" t="s">
        <v>75</v>
      </c>
      <c r="B161" s="60"/>
      <c r="C161" s="59"/>
      <c r="D161" s="223" t="s">
        <v>132</v>
      </c>
      <c r="E161" s="63">
        <f>E162</f>
        <v>1436800</v>
      </c>
      <c r="F161" s="203"/>
    </row>
    <row r="162" spans="1:6" s="126" customFormat="1" ht="12.75" customHeight="1">
      <c r="A162" s="94"/>
      <c r="B162" s="95" t="s">
        <v>76</v>
      </c>
      <c r="C162" s="94"/>
      <c r="D162" s="145" t="s">
        <v>37</v>
      </c>
      <c r="E162" s="7">
        <f>SUM(E164:E167)</f>
        <v>1436800</v>
      </c>
      <c r="F162" s="207"/>
    </row>
    <row r="163" spans="1:6" s="217" customFormat="1" ht="12.75" customHeight="1">
      <c r="A163" s="214"/>
      <c r="B163" s="215"/>
      <c r="C163" s="214"/>
      <c r="D163" s="145" t="s">
        <v>219</v>
      </c>
      <c r="E163" s="30"/>
      <c r="F163" s="216"/>
    </row>
    <row r="164" spans="1:5" ht="11.25" customHeight="1">
      <c r="A164" s="127"/>
      <c r="B164" s="87"/>
      <c r="C164" s="127" t="s">
        <v>237</v>
      </c>
      <c r="D164" s="137" t="s">
        <v>175</v>
      </c>
      <c r="E164" s="8">
        <v>1433300</v>
      </c>
    </row>
    <row r="165" spans="1:5" ht="11.25" customHeight="1">
      <c r="A165" s="127"/>
      <c r="B165" s="87"/>
      <c r="C165" s="127"/>
      <c r="D165" s="137" t="s">
        <v>176</v>
      </c>
      <c r="E165" s="8"/>
    </row>
    <row r="166" spans="1:5" ht="11.25" customHeight="1">
      <c r="A166" s="127"/>
      <c r="B166" s="87"/>
      <c r="C166" s="127"/>
      <c r="D166" s="137" t="s">
        <v>18</v>
      </c>
      <c r="E166" s="8"/>
    </row>
    <row r="167" spans="1:5" ht="11.25" customHeight="1">
      <c r="A167" s="127"/>
      <c r="B167" s="87"/>
      <c r="C167" s="127" t="s">
        <v>237</v>
      </c>
      <c r="D167" s="137" t="s">
        <v>175</v>
      </c>
      <c r="E167" s="8">
        <v>3500</v>
      </c>
    </row>
    <row r="168" spans="1:5" ht="11.25" customHeight="1">
      <c r="A168" s="127"/>
      <c r="B168" s="87"/>
      <c r="C168" s="127"/>
      <c r="D168" s="137" t="s">
        <v>176</v>
      </c>
      <c r="E168" s="8"/>
    </row>
    <row r="169" spans="1:5" ht="11.25" customHeight="1">
      <c r="A169" s="127"/>
      <c r="B169" s="87"/>
      <c r="C169" s="127"/>
      <c r="D169" s="137" t="s">
        <v>17</v>
      </c>
      <c r="E169" s="8"/>
    </row>
    <row r="170" spans="1:5" ht="11.25" customHeight="1">
      <c r="A170" s="127"/>
      <c r="B170" s="87"/>
      <c r="C170" s="127"/>
      <c r="D170" s="137"/>
      <c r="E170" s="8"/>
    </row>
    <row r="171" spans="1:6" s="115" customFormat="1" ht="16.5" customHeight="1">
      <c r="A171" s="59" t="s">
        <v>57</v>
      </c>
      <c r="B171" s="60"/>
      <c r="C171" s="59"/>
      <c r="D171" s="223" t="s">
        <v>195</v>
      </c>
      <c r="E171" s="63">
        <f>E172</f>
        <v>140000</v>
      </c>
      <c r="F171" s="203"/>
    </row>
    <row r="172" spans="1:5" ht="12.75" customHeight="1">
      <c r="A172" s="127"/>
      <c r="B172" s="95" t="s">
        <v>104</v>
      </c>
      <c r="C172" s="96"/>
      <c r="D172" s="123" t="s">
        <v>196</v>
      </c>
      <c r="E172" s="138">
        <f>E173</f>
        <v>140000</v>
      </c>
    </row>
    <row r="173" spans="1:5" ht="11.25" customHeight="1">
      <c r="A173" s="127"/>
      <c r="B173" s="87"/>
      <c r="C173" s="127" t="s">
        <v>237</v>
      </c>
      <c r="D173" s="137" t="s">
        <v>175</v>
      </c>
      <c r="E173" s="8">
        <v>140000</v>
      </c>
    </row>
    <row r="174" spans="1:5" ht="11.25" customHeight="1">
      <c r="A174" s="127"/>
      <c r="B174" s="87"/>
      <c r="C174" s="127"/>
      <c r="D174" s="137" t="s">
        <v>176</v>
      </c>
      <c r="E174" s="8"/>
    </row>
    <row r="175" spans="1:5" ht="11.25" customHeight="1">
      <c r="A175" s="127"/>
      <c r="B175" s="87"/>
      <c r="C175" s="127"/>
      <c r="D175" s="137" t="s">
        <v>177</v>
      </c>
      <c r="E175" s="8"/>
    </row>
    <row r="176" spans="1:5" ht="11.25" customHeight="1" thickBot="1">
      <c r="A176" s="127"/>
      <c r="B176" s="87"/>
      <c r="C176" s="127"/>
      <c r="D176" s="15"/>
      <c r="E176" s="8"/>
    </row>
    <row r="177" spans="1:6" s="213" customFormat="1" ht="18" customHeight="1" thickBot="1">
      <c r="A177" s="209"/>
      <c r="B177" s="210"/>
      <c r="C177" s="209"/>
      <c r="D177" s="211" t="s">
        <v>24</v>
      </c>
      <c r="E177" s="27">
        <f>E105+E111+E117+E135+E145+E151+E161+E171</f>
        <v>5891600</v>
      </c>
      <c r="F177" s="212"/>
    </row>
    <row r="178" ht="12.75" customHeight="1">
      <c r="E178" s="9"/>
    </row>
    <row r="179" spans="1:6" s="213" customFormat="1" ht="16.5" customHeight="1">
      <c r="A179" s="218"/>
      <c r="B179" s="218"/>
      <c r="C179" s="218"/>
      <c r="D179" s="219" t="s">
        <v>36</v>
      </c>
      <c r="E179" s="31">
        <f>E177+E98</f>
        <v>45150980</v>
      </c>
      <c r="F179" s="212"/>
    </row>
    <row r="180" spans="2:5" ht="10.5" customHeight="1">
      <c r="B180" s="150"/>
      <c r="C180" s="150"/>
      <c r="D180" s="126"/>
      <c r="E180" s="9"/>
    </row>
    <row r="181" spans="1:5" ht="12.75" customHeight="1">
      <c r="A181" s="68" t="s">
        <v>14</v>
      </c>
      <c r="B181" s="150" t="s">
        <v>339</v>
      </c>
      <c r="C181" s="150"/>
      <c r="D181" s="126" t="s">
        <v>340</v>
      </c>
      <c r="E181" s="5">
        <v>4400000</v>
      </c>
    </row>
    <row r="182" spans="1:5" ht="12.75" customHeight="1">
      <c r="A182" s="68" t="s">
        <v>14</v>
      </c>
      <c r="B182" s="150" t="s">
        <v>105</v>
      </c>
      <c r="C182" s="150"/>
      <c r="D182" s="126" t="s">
        <v>106</v>
      </c>
      <c r="E182" s="5">
        <v>1300000</v>
      </c>
    </row>
    <row r="183" spans="1:5" ht="12.75" customHeight="1">
      <c r="A183" s="68" t="s">
        <v>14</v>
      </c>
      <c r="B183" s="150" t="s">
        <v>97</v>
      </c>
      <c r="C183" s="150"/>
      <c r="D183" s="126" t="s">
        <v>341</v>
      </c>
      <c r="E183" s="5">
        <v>1000000</v>
      </c>
    </row>
    <row r="184" spans="2:5" ht="12.75" customHeight="1">
      <c r="B184" s="150"/>
      <c r="C184" s="150"/>
      <c r="D184" s="146"/>
      <c r="E184" s="9"/>
    </row>
    <row r="185" spans="1:6" s="126" customFormat="1" ht="16.5" customHeight="1">
      <c r="A185" s="150"/>
      <c r="B185" s="150"/>
      <c r="C185" s="150"/>
      <c r="D185" s="220" t="s">
        <v>15</v>
      </c>
      <c r="E185" s="212">
        <f>SUM(E181:E183)</f>
        <v>6700000</v>
      </c>
      <c r="F185" s="207"/>
    </row>
    <row r="186" spans="1:6" s="126" customFormat="1" ht="11.25" customHeight="1">
      <c r="A186" s="150"/>
      <c r="B186" s="150"/>
      <c r="C186" s="150"/>
      <c r="D186" s="220"/>
      <c r="E186" s="203"/>
      <c r="F186" s="207"/>
    </row>
    <row r="187" spans="1:6" s="193" customFormat="1" ht="18.75" customHeight="1">
      <c r="A187" s="187"/>
      <c r="B187" s="187"/>
      <c r="C187" s="187"/>
      <c r="D187" s="221" t="s">
        <v>26</v>
      </c>
      <c r="E187" s="28">
        <f>E179+E185</f>
        <v>51850980</v>
      </c>
      <c r="F187" s="176"/>
    </row>
    <row r="188" spans="1:4" ht="11.25">
      <c r="A188" s="87"/>
      <c r="B188" s="87"/>
      <c r="C188" s="87"/>
      <c r="D188" s="137"/>
    </row>
  </sheetData>
  <printOptions/>
  <pageMargins left="0.74" right="0.2362204724409449" top="0.72" bottom="0.93" header="0.51" footer="0.57"/>
  <pageSetup horizontalDpi="600" verticalDpi="600" orientation="portrait" paperSize="9" r:id="rId1"/>
  <headerFooter alignWithMargins="0">
    <oddFooter>&amp;CStrona &amp;P</oddFooter>
  </headerFooter>
  <rowBreaks count="2" manualBreakCount="2">
    <brk id="57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54"/>
  <sheetViews>
    <sheetView workbookViewId="0" topLeftCell="A529">
      <selection activeCell="N530" sqref="N530"/>
    </sheetView>
  </sheetViews>
  <sheetFormatPr defaultColWidth="9.00390625" defaultRowHeight="12.75"/>
  <cols>
    <col min="1" max="1" width="5.00390625" style="68" customWidth="1"/>
    <col min="2" max="2" width="5.875" style="68" customWidth="1"/>
    <col min="3" max="3" width="4.75390625" style="69" customWidth="1"/>
    <col min="4" max="4" width="45.625" style="70" customWidth="1"/>
    <col min="5" max="5" width="15.875" style="9" hidden="1" customWidth="1"/>
    <col min="6" max="6" width="14.875" style="9" customWidth="1"/>
    <col min="7" max="7" width="13.625" style="9" hidden="1" customWidth="1"/>
    <col min="8" max="8" width="9.625" style="72" hidden="1" customWidth="1"/>
    <col min="9" max="9" width="12.125" style="72" hidden="1" customWidth="1"/>
    <col min="10" max="10" width="9.375" style="73" hidden="1" customWidth="1"/>
    <col min="11" max="11" width="0.2421875" style="74" customWidth="1"/>
    <col min="12" max="12" width="11.25390625" style="75" hidden="1" customWidth="1"/>
    <col min="13" max="16384" width="9.125" style="76" customWidth="1"/>
  </cols>
  <sheetData>
    <row r="1" spans="5:7" ht="12.75" customHeight="1">
      <c r="E1" s="71"/>
      <c r="F1" s="222" t="s">
        <v>248</v>
      </c>
      <c r="G1" s="71"/>
    </row>
    <row r="2" spans="5:7" ht="11.25">
      <c r="E2" s="71"/>
      <c r="F2" s="71"/>
      <c r="G2" s="71"/>
    </row>
    <row r="3" spans="1:12" s="81" customFormat="1" ht="16.5" customHeight="1">
      <c r="A3" s="226" t="s">
        <v>259</v>
      </c>
      <c r="B3" s="226"/>
      <c r="C3" s="226"/>
      <c r="D3" s="226"/>
      <c r="E3" s="226"/>
      <c r="F3" s="226"/>
      <c r="G3" s="58"/>
      <c r="H3" s="77"/>
      <c r="I3" s="77"/>
      <c r="J3" s="78"/>
      <c r="K3" s="79"/>
      <c r="L3" s="80"/>
    </row>
    <row r="4" spans="1:12" s="81" customFormat="1" ht="16.5" customHeight="1">
      <c r="A4" s="226" t="s">
        <v>342</v>
      </c>
      <c r="B4" s="226"/>
      <c r="C4" s="226"/>
      <c r="D4" s="226"/>
      <c r="E4" s="226"/>
      <c r="F4" s="226"/>
      <c r="G4" s="58"/>
      <c r="H4" s="77"/>
      <c r="I4" s="77"/>
      <c r="J4" s="78"/>
      <c r="K4" s="79"/>
      <c r="L4" s="80"/>
    </row>
    <row r="5" spans="1:12" s="81" customFormat="1" ht="11.25" customHeight="1">
      <c r="A5" s="82"/>
      <c r="B5" s="82"/>
      <c r="C5" s="83"/>
      <c r="D5" s="84"/>
      <c r="E5" s="85"/>
      <c r="F5" s="85"/>
      <c r="G5" s="85"/>
      <c r="H5" s="77"/>
      <c r="I5" s="77"/>
      <c r="J5" s="78"/>
      <c r="K5" s="79"/>
      <c r="L5" s="80"/>
    </row>
    <row r="6" spans="1:7" ht="15" customHeight="1">
      <c r="A6" s="86" t="s">
        <v>34</v>
      </c>
      <c r="B6" s="87"/>
      <c r="C6" s="88"/>
      <c r="D6" s="89"/>
      <c r="E6" s="5"/>
      <c r="F6" s="5"/>
      <c r="G6" s="5"/>
    </row>
    <row r="7" spans="1:7" ht="12" thickBot="1">
      <c r="A7" s="90"/>
      <c r="B7" s="91"/>
      <c r="C7" s="92"/>
      <c r="D7" s="93"/>
      <c r="E7" s="6"/>
      <c r="F7" s="5"/>
      <c r="G7" s="5"/>
    </row>
    <row r="8" spans="1:10" ht="11.25">
      <c r="A8" s="94" t="s">
        <v>109</v>
      </c>
      <c r="B8" s="95" t="s">
        <v>110</v>
      </c>
      <c r="C8" s="96" t="s">
        <v>111</v>
      </c>
      <c r="D8" s="97" t="s">
        <v>112</v>
      </c>
      <c r="E8" s="10" t="s">
        <v>260</v>
      </c>
      <c r="F8" s="98" t="s">
        <v>16</v>
      </c>
      <c r="G8" s="99" t="s">
        <v>16</v>
      </c>
      <c r="H8" s="99" t="s">
        <v>16</v>
      </c>
      <c r="I8" s="100" t="s">
        <v>261</v>
      </c>
      <c r="J8" s="100" t="s">
        <v>261</v>
      </c>
    </row>
    <row r="9" spans="1:10" ht="12" thickBot="1">
      <c r="A9" s="101"/>
      <c r="B9" s="102"/>
      <c r="C9" s="103"/>
      <c r="D9" s="104"/>
      <c r="E9" s="11" t="s">
        <v>262</v>
      </c>
      <c r="F9" s="11">
        <v>2006</v>
      </c>
      <c r="G9" s="105" t="s">
        <v>263</v>
      </c>
      <c r="H9" s="105" t="s">
        <v>264</v>
      </c>
      <c r="I9" s="106" t="s">
        <v>265</v>
      </c>
      <c r="J9" s="106" t="s">
        <v>265</v>
      </c>
    </row>
    <row r="10" spans="1:12" s="115" customFormat="1" ht="16.5" customHeight="1">
      <c r="A10" s="59" t="s">
        <v>38</v>
      </c>
      <c r="B10" s="60"/>
      <c r="C10" s="61"/>
      <c r="D10" s="62" t="s">
        <v>117</v>
      </c>
      <c r="E10" s="63">
        <f>E14+E11</f>
        <v>85824</v>
      </c>
      <c r="F10" s="63">
        <f>F14+F11</f>
        <v>84526</v>
      </c>
      <c r="G10" s="111">
        <f>G14+G11</f>
        <v>65158</v>
      </c>
      <c r="H10" s="111">
        <f>H14+H11</f>
        <v>65158</v>
      </c>
      <c r="I10" s="112">
        <f>F10/G10*100</f>
        <v>129.72466926547776</v>
      </c>
      <c r="J10" s="112">
        <f>E10/H10*100</f>
        <v>131.7167500537156</v>
      </c>
      <c r="K10" s="113"/>
      <c r="L10" s="114"/>
    </row>
    <row r="11" spans="1:12" s="21" customFormat="1" ht="12.75" customHeight="1">
      <c r="A11" s="18"/>
      <c r="B11" s="19" t="s">
        <v>11</v>
      </c>
      <c r="C11" s="23"/>
      <c r="D11" s="17" t="s">
        <v>12</v>
      </c>
      <c r="E11" s="7">
        <f>SUM(E12:E13)</f>
        <v>72346</v>
      </c>
      <c r="F11" s="7">
        <f>SUM(F12:F13)</f>
        <v>72346</v>
      </c>
      <c r="G11" s="7">
        <f>SUM(G12:G12)</f>
        <v>53158</v>
      </c>
      <c r="H11" s="7">
        <f>SUM(H12:H12)</f>
        <v>53158</v>
      </c>
      <c r="I11" s="116">
        <f>F11/G11*100</f>
        <v>136.09616614620566</v>
      </c>
      <c r="J11" s="116">
        <f>E11/H11*100</f>
        <v>136.09616614620566</v>
      </c>
      <c r="K11" s="9"/>
      <c r="L11" s="117"/>
    </row>
    <row r="12" spans="1:12" s="34" customFormat="1" ht="12.75" customHeight="1">
      <c r="A12" s="14"/>
      <c r="B12" s="32"/>
      <c r="C12" s="33">
        <v>3030</v>
      </c>
      <c r="D12" s="1" t="s">
        <v>128</v>
      </c>
      <c r="E12" s="8">
        <v>67346</v>
      </c>
      <c r="F12" s="8">
        <v>67346</v>
      </c>
      <c r="G12" s="118">
        <v>53158</v>
      </c>
      <c r="H12" s="119">
        <v>53158</v>
      </c>
      <c r="I12" s="120">
        <f>F12/G12*100</f>
        <v>126.69024417773431</v>
      </c>
      <c r="J12" s="120">
        <f>E12/H12*100</f>
        <v>126.69024417773431</v>
      </c>
      <c r="K12" s="9">
        <f>F11</f>
        <v>72346</v>
      </c>
      <c r="L12" s="75" t="s">
        <v>266</v>
      </c>
    </row>
    <row r="13" spans="1:12" s="34" customFormat="1" ht="12.75" customHeight="1">
      <c r="A13" s="14"/>
      <c r="B13" s="32"/>
      <c r="C13" s="121">
        <v>4300</v>
      </c>
      <c r="D13" s="89" t="s">
        <v>78</v>
      </c>
      <c r="E13" s="8">
        <v>5000</v>
      </c>
      <c r="F13" s="8">
        <v>5000</v>
      </c>
      <c r="G13" s="118"/>
      <c r="H13" s="119"/>
      <c r="I13" s="120"/>
      <c r="J13" s="120"/>
      <c r="K13" s="9"/>
      <c r="L13" s="122"/>
    </row>
    <row r="14" spans="1:12" s="126" customFormat="1" ht="12.75" customHeight="1">
      <c r="A14" s="94"/>
      <c r="B14" s="95" t="s">
        <v>39</v>
      </c>
      <c r="C14" s="96"/>
      <c r="D14" s="123" t="s">
        <v>40</v>
      </c>
      <c r="E14" s="7">
        <f>SUM(E15:E15)</f>
        <v>13478</v>
      </c>
      <c r="F14" s="7">
        <f>SUM(F15:F15)</f>
        <v>12180</v>
      </c>
      <c r="G14" s="124">
        <f>SUM(G15:G15)</f>
        <v>12000</v>
      </c>
      <c r="H14" s="7">
        <f>SUM(H15:H15)</f>
        <v>12000</v>
      </c>
      <c r="I14" s="116">
        <f>F14/G14*100</f>
        <v>101.49999999999999</v>
      </c>
      <c r="J14" s="116">
        <f>E14/H14*100</f>
        <v>112.31666666666666</v>
      </c>
      <c r="K14" s="74"/>
      <c r="L14" s="125"/>
    </row>
    <row r="15" spans="1:12" ht="12.75" customHeight="1">
      <c r="A15" s="127"/>
      <c r="B15" s="87"/>
      <c r="C15" s="121">
        <v>4300</v>
      </c>
      <c r="D15" s="89" t="s">
        <v>78</v>
      </c>
      <c r="E15" s="8">
        <v>13478</v>
      </c>
      <c r="F15" s="8">
        <v>12180</v>
      </c>
      <c r="G15" s="72">
        <v>12000</v>
      </c>
      <c r="H15" s="128">
        <v>12000</v>
      </c>
      <c r="I15" s="120">
        <f>F15/G15*100</f>
        <v>101.49999999999999</v>
      </c>
      <c r="J15" s="120">
        <f>E15/H15*100</f>
        <v>112.31666666666666</v>
      </c>
      <c r="K15" s="74">
        <f>F14</f>
        <v>12180</v>
      </c>
      <c r="L15" s="75" t="s">
        <v>266</v>
      </c>
    </row>
    <row r="16" spans="1:10" ht="12.75" customHeight="1">
      <c r="A16" s="127"/>
      <c r="B16" s="87"/>
      <c r="C16" s="121"/>
      <c r="D16" s="89"/>
      <c r="E16" s="8"/>
      <c r="F16" s="8"/>
      <c r="G16" s="72"/>
      <c r="H16" s="128"/>
      <c r="I16" s="129"/>
      <c r="J16" s="129"/>
    </row>
    <row r="17" spans="1:12" s="115" customFormat="1" ht="16.5" customHeight="1">
      <c r="A17" s="59" t="s">
        <v>41</v>
      </c>
      <c r="B17" s="60"/>
      <c r="C17" s="61"/>
      <c r="D17" s="62" t="s">
        <v>77</v>
      </c>
      <c r="E17" s="63">
        <f>E18+E36</f>
        <v>5475918</v>
      </c>
      <c r="F17" s="63">
        <f>F18+F36</f>
        <v>3209235</v>
      </c>
      <c r="G17" s="130">
        <f>G18+G36</f>
        <v>5049734</v>
      </c>
      <c r="H17" s="111">
        <f>H18+H36</f>
        <v>5180270</v>
      </c>
      <c r="I17" s="131">
        <f aca="true" t="shared" si="0" ref="I17:I23">F17/G17*100</f>
        <v>63.55255544153415</v>
      </c>
      <c r="J17" s="131">
        <f aca="true" t="shared" si="1" ref="J17:J38">E17/H17*100</f>
        <v>105.7071928683254</v>
      </c>
      <c r="K17" s="113"/>
      <c r="L17" s="114"/>
    </row>
    <row r="18" spans="1:12" s="126" customFormat="1" ht="12.75" customHeight="1">
      <c r="A18" s="94"/>
      <c r="B18" s="95" t="s">
        <v>42</v>
      </c>
      <c r="C18" s="96"/>
      <c r="D18" s="123" t="s">
        <v>119</v>
      </c>
      <c r="E18" s="7">
        <f>SUM(E19:E35)</f>
        <v>1906184</v>
      </c>
      <c r="F18" s="7">
        <f>SUM(F19:F35)</f>
        <v>1782534</v>
      </c>
      <c r="G18" s="124">
        <f>SUM(G19:G35)</f>
        <v>1480000</v>
      </c>
      <c r="H18" s="7">
        <f>SUM(H19:H35)</f>
        <v>1610536</v>
      </c>
      <c r="I18" s="116">
        <f t="shared" si="0"/>
        <v>120.4414864864865</v>
      </c>
      <c r="J18" s="116">
        <f t="shared" si="1"/>
        <v>118.35711837549736</v>
      </c>
      <c r="K18" s="74"/>
      <c r="L18" s="125"/>
    </row>
    <row r="19" spans="1:10" ht="12.75" customHeight="1">
      <c r="A19" s="127"/>
      <c r="B19" s="87"/>
      <c r="C19" s="121">
        <v>3020</v>
      </c>
      <c r="D19" s="89" t="s">
        <v>249</v>
      </c>
      <c r="E19" s="8">
        <v>14500</v>
      </c>
      <c r="F19" s="8">
        <v>11000</v>
      </c>
      <c r="G19" s="72">
        <v>14000</v>
      </c>
      <c r="H19" s="128">
        <v>14000</v>
      </c>
      <c r="I19" s="120">
        <f t="shared" si="0"/>
        <v>78.57142857142857</v>
      </c>
      <c r="J19" s="120">
        <f t="shared" si="1"/>
        <v>103.57142857142858</v>
      </c>
    </row>
    <row r="20" spans="1:12" ht="12.75" customHeight="1">
      <c r="A20" s="127"/>
      <c r="B20" s="87"/>
      <c r="C20" s="121">
        <v>4010</v>
      </c>
      <c r="D20" s="89" t="s">
        <v>114</v>
      </c>
      <c r="E20" s="8">
        <v>356200</v>
      </c>
      <c r="F20" s="8">
        <v>330500</v>
      </c>
      <c r="G20" s="72">
        <v>324400</v>
      </c>
      <c r="H20" s="128">
        <v>382701</v>
      </c>
      <c r="I20" s="120">
        <f t="shared" si="0"/>
        <v>101.88039457459925</v>
      </c>
      <c r="J20" s="120">
        <f t="shared" si="1"/>
        <v>93.07527286314904</v>
      </c>
      <c r="K20" s="74">
        <f>SUM(F20:F24)</f>
        <v>442975</v>
      </c>
      <c r="L20" s="75" t="s">
        <v>267</v>
      </c>
    </row>
    <row r="21" spans="1:10" ht="12.75" customHeight="1">
      <c r="A21" s="127"/>
      <c r="B21" s="87"/>
      <c r="C21" s="121">
        <v>4040</v>
      </c>
      <c r="D21" s="89" t="s">
        <v>124</v>
      </c>
      <c r="E21" s="8">
        <v>29610</v>
      </c>
      <c r="F21" s="8">
        <v>30348</v>
      </c>
      <c r="G21" s="72">
        <v>36140</v>
      </c>
      <c r="H21" s="128">
        <v>36388</v>
      </c>
      <c r="I21" s="120">
        <f t="shared" si="0"/>
        <v>83.97343663530714</v>
      </c>
      <c r="J21" s="120">
        <f t="shared" si="1"/>
        <v>81.37298010333078</v>
      </c>
    </row>
    <row r="22" spans="1:10" ht="12.75" customHeight="1">
      <c r="A22" s="127"/>
      <c r="B22" s="87"/>
      <c r="C22" s="121">
        <v>4110</v>
      </c>
      <c r="D22" s="89" t="s">
        <v>79</v>
      </c>
      <c r="E22" s="8">
        <v>68320</v>
      </c>
      <c r="F22" s="8">
        <v>63894</v>
      </c>
      <c r="G22" s="72">
        <v>61510</v>
      </c>
      <c r="H22" s="128">
        <v>71092</v>
      </c>
      <c r="I22" s="120">
        <f t="shared" si="0"/>
        <v>103.87579255405626</v>
      </c>
      <c r="J22" s="120">
        <f t="shared" si="1"/>
        <v>96.10082709728239</v>
      </c>
    </row>
    <row r="23" spans="1:12" ht="12.75" customHeight="1">
      <c r="A23" s="127"/>
      <c r="B23" s="87"/>
      <c r="C23" s="121">
        <v>4120</v>
      </c>
      <c r="D23" s="89" t="s">
        <v>115</v>
      </c>
      <c r="E23" s="8">
        <v>9440</v>
      </c>
      <c r="F23" s="8">
        <v>8828</v>
      </c>
      <c r="G23" s="72">
        <v>8870</v>
      </c>
      <c r="H23" s="128">
        <v>8870</v>
      </c>
      <c r="I23" s="120">
        <f t="shared" si="0"/>
        <v>99.52649379932356</v>
      </c>
      <c r="J23" s="120">
        <f t="shared" si="1"/>
        <v>106.42615558060879</v>
      </c>
      <c r="K23" s="74">
        <f>SUM(F34:F35)</f>
        <v>233360</v>
      </c>
      <c r="L23" s="75" t="s">
        <v>268</v>
      </c>
    </row>
    <row r="24" spans="1:10" ht="12.75" customHeight="1">
      <c r="A24" s="127"/>
      <c r="B24" s="87"/>
      <c r="C24" s="121">
        <v>4170</v>
      </c>
      <c r="D24" s="89" t="s">
        <v>252</v>
      </c>
      <c r="E24" s="8">
        <v>9405</v>
      </c>
      <c r="F24" s="8">
        <v>9405</v>
      </c>
      <c r="G24" s="72">
        <v>0</v>
      </c>
      <c r="H24" s="128">
        <v>8400</v>
      </c>
      <c r="I24" s="120"/>
      <c r="J24" s="120">
        <f t="shared" si="1"/>
        <v>111.96428571428572</v>
      </c>
    </row>
    <row r="25" spans="1:10" ht="12.75" customHeight="1">
      <c r="A25" s="127"/>
      <c r="B25" s="87"/>
      <c r="C25" s="121">
        <v>4210</v>
      </c>
      <c r="D25" s="89" t="s">
        <v>80</v>
      </c>
      <c r="E25" s="8">
        <v>163000</v>
      </c>
      <c r="F25" s="8">
        <v>188900</v>
      </c>
      <c r="G25" s="72">
        <v>151400</v>
      </c>
      <c r="H25" s="128">
        <v>151550</v>
      </c>
      <c r="I25" s="120">
        <f aca="true" t="shared" si="2" ref="I25:I33">F25/G25*100</f>
        <v>124.76882430647291</v>
      </c>
      <c r="J25" s="120">
        <f t="shared" si="1"/>
        <v>107.55526228967338</v>
      </c>
    </row>
    <row r="26" spans="1:12" ht="12.75" customHeight="1">
      <c r="A26" s="127"/>
      <c r="B26" s="87"/>
      <c r="C26" s="121">
        <v>4260</v>
      </c>
      <c r="D26" s="89" t="s">
        <v>81</v>
      </c>
      <c r="E26" s="8">
        <v>7500</v>
      </c>
      <c r="F26" s="8">
        <v>7500</v>
      </c>
      <c r="G26" s="72">
        <v>7000</v>
      </c>
      <c r="H26" s="128">
        <v>7000</v>
      </c>
      <c r="I26" s="120">
        <f t="shared" si="2"/>
        <v>107.14285714285714</v>
      </c>
      <c r="J26" s="120">
        <f t="shared" si="1"/>
        <v>107.14285714285714</v>
      </c>
      <c r="K26" s="74">
        <f>F19+SUM(F25:F33)</f>
        <v>1106199</v>
      </c>
      <c r="L26" s="75" t="s">
        <v>266</v>
      </c>
    </row>
    <row r="27" spans="1:10" ht="12.75" customHeight="1">
      <c r="A27" s="127"/>
      <c r="B27" s="87"/>
      <c r="C27" s="121">
        <v>4270</v>
      </c>
      <c r="D27" s="89" t="s">
        <v>82</v>
      </c>
      <c r="E27" s="8">
        <v>553404</v>
      </c>
      <c r="F27" s="8">
        <v>246244</v>
      </c>
      <c r="G27" s="72">
        <v>201960</v>
      </c>
      <c r="H27" s="128">
        <v>201960</v>
      </c>
      <c r="I27" s="120">
        <f t="shared" si="2"/>
        <v>121.92711428005545</v>
      </c>
      <c r="J27" s="120">
        <f t="shared" si="1"/>
        <v>274.01663695781343</v>
      </c>
    </row>
    <row r="28" spans="1:12" ht="12.75" customHeight="1">
      <c r="A28" s="127"/>
      <c r="B28" s="87"/>
      <c r="C28" s="121">
        <v>4280</v>
      </c>
      <c r="D28" s="89" t="s">
        <v>140</v>
      </c>
      <c r="E28" s="8">
        <v>100</v>
      </c>
      <c r="F28" s="8">
        <v>100</v>
      </c>
      <c r="G28" s="72">
        <v>150</v>
      </c>
      <c r="H28" s="128">
        <v>550</v>
      </c>
      <c r="I28" s="120">
        <f t="shared" si="2"/>
        <v>66.66666666666666</v>
      </c>
      <c r="J28" s="120">
        <f t="shared" si="1"/>
        <v>18.181818181818183</v>
      </c>
      <c r="K28" s="74">
        <f>SUM(K20:K26)</f>
        <v>1782534</v>
      </c>
      <c r="L28" s="75" t="s">
        <v>269</v>
      </c>
    </row>
    <row r="29" spans="1:10" ht="12.75" customHeight="1">
      <c r="A29" s="127"/>
      <c r="B29" s="87"/>
      <c r="C29" s="121">
        <v>4300</v>
      </c>
      <c r="D29" s="89" t="s">
        <v>78</v>
      </c>
      <c r="E29" s="8">
        <v>601028</v>
      </c>
      <c r="F29" s="8">
        <v>622138</v>
      </c>
      <c r="G29" s="72">
        <v>574139</v>
      </c>
      <c r="H29" s="128">
        <f>653692-91503</f>
        <v>562189</v>
      </c>
      <c r="I29" s="120">
        <f t="shared" si="2"/>
        <v>108.36017062070336</v>
      </c>
      <c r="J29" s="120">
        <f t="shared" si="1"/>
        <v>106.90853076100741</v>
      </c>
    </row>
    <row r="30" spans="1:10" ht="12.75" customHeight="1">
      <c r="A30" s="127"/>
      <c r="B30" s="87"/>
      <c r="C30" s="121">
        <v>4350</v>
      </c>
      <c r="D30" s="89" t="s">
        <v>270</v>
      </c>
      <c r="E30" s="8">
        <v>1100</v>
      </c>
      <c r="F30" s="8">
        <v>1100</v>
      </c>
      <c r="G30" s="72">
        <v>1398</v>
      </c>
      <c r="H30" s="128">
        <v>1398</v>
      </c>
      <c r="I30" s="120">
        <f t="shared" si="2"/>
        <v>78.6838340486409</v>
      </c>
      <c r="J30" s="120">
        <f t="shared" si="1"/>
        <v>78.6838340486409</v>
      </c>
    </row>
    <row r="31" spans="1:10" ht="12.75" customHeight="1">
      <c r="A31" s="127"/>
      <c r="B31" s="87"/>
      <c r="C31" s="121">
        <v>4410</v>
      </c>
      <c r="D31" s="89" t="s">
        <v>125</v>
      </c>
      <c r="E31" s="8">
        <v>9000</v>
      </c>
      <c r="F31" s="8">
        <v>9000</v>
      </c>
      <c r="G31" s="72">
        <v>7000</v>
      </c>
      <c r="H31" s="128">
        <v>7000</v>
      </c>
      <c r="I31" s="120">
        <f t="shared" si="2"/>
        <v>128.57142857142858</v>
      </c>
      <c r="J31" s="120">
        <f t="shared" si="1"/>
        <v>128.57142857142858</v>
      </c>
    </row>
    <row r="32" spans="1:10" ht="12.75" customHeight="1">
      <c r="A32" s="127"/>
      <c r="B32" s="87"/>
      <c r="C32" s="121">
        <v>4430</v>
      </c>
      <c r="D32" s="89" t="s">
        <v>120</v>
      </c>
      <c r="E32" s="8">
        <v>10000</v>
      </c>
      <c r="F32" s="8">
        <v>10000</v>
      </c>
      <c r="G32" s="72">
        <v>20000</v>
      </c>
      <c r="H32" s="128">
        <v>17321</v>
      </c>
      <c r="I32" s="120">
        <f t="shared" si="2"/>
        <v>50</v>
      </c>
      <c r="J32" s="120">
        <f t="shared" si="1"/>
        <v>57.73338721782807</v>
      </c>
    </row>
    <row r="33" spans="1:10" ht="12.75" customHeight="1">
      <c r="A33" s="127"/>
      <c r="B33" s="87"/>
      <c r="C33" s="121">
        <v>4440</v>
      </c>
      <c r="D33" s="89" t="s">
        <v>127</v>
      </c>
      <c r="E33" s="8">
        <v>10217</v>
      </c>
      <c r="F33" s="8">
        <v>10217</v>
      </c>
      <c r="G33" s="72">
        <v>9533</v>
      </c>
      <c r="H33" s="128">
        <v>9533</v>
      </c>
      <c r="I33" s="120">
        <f t="shared" si="2"/>
        <v>107.17507605161019</v>
      </c>
      <c r="J33" s="120">
        <f t="shared" si="1"/>
        <v>107.17507605161019</v>
      </c>
    </row>
    <row r="34" spans="1:10" ht="12.75" customHeight="1">
      <c r="A34" s="127"/>
      <c r="B34" s="87"/>
      <c r="C34" s="121">
        <v>6050</v>
      </c>
      <c r="D34" s="89" t="s">
        <v>83</v>
      </c>
      <c r="E34" s="8">
        <v>32060</v>
      </c>
      <c r="F34" s="8">
        <f>32060+70000</f>
        <v>102060</v>
      </c>
      <c r="G34" s="72">
        <v>0</v>
      </c>
      <c r="H34" s="128">
        <v>14640</v>
      </c>
      <c r="I34" s="120"/>
      <c r="J34" s="120">
        <f t="shared" si="1"/>
        <v>218.98907103825138</v>
      </c>
    </row>
    <row r="35" spans="1:10" ht="12.75" customHeight="1">
      <c r="A35" s="127"/>
      <c r="B35" s="87"/>
      <c r="C35" s="121">
        <v>6060</v>
      </c>
      <c r="D35" s="89" t="s">
        <v>88</v>
      </c>
      <c r="E35" s="8">
        <v>31300</v>
      </c>
      <c r="F35" s="8">
        <v>131300</v>
      </c>
      <c r="G35" s="72">
        <v>62500</v>
      </c>
      <c r="H35" s="128">
        <v>115944</v>
      </c>
      <c r="I35" s="120">
        <f>F35/G35*100</f>
        <v>210.08</v>
      </c>
      <c r="J35" s="120">
        <f t="shared" si="1"/>
        <v>26.995791071551782</v>
      </c>
    </row>
    <row r="36" spans="1:12" s="126" customFormat="1" ht="12.75" customHeight="1">
      <c r="A36" s="94"/>
      <c r="B36" s="95" t="s">
        <v>42</v>
      </c>
      <c r="C36" s="96"/>
      <c r="D36" s="123" t="s">
        <v>119</v>
      </c>
      <c r="E36" s="7">
        <f>SUM(E37:E38)</f>
        <v>3569734</v>
      </c>
      <c r="F36" s="7">
        <f>SUM(F37:F38)</f>
        <v>1426701</v>
      </c>
      <c r="G36" s="132">
        <f>SUM(G37:G38)</f>
        <v>3569734</v>
      </c>
      <c r="H36" s="133">
        <f>SUM(H37:H38)</f>
        <v>3569734</v>
      </c>
      <c r="I36" s="116">
        <f>F36/G36*100</f>
        <v>39.966591348262924</v>
      </c>
      <c r="J36" s="116">
        <f t="shared" si="1"/>
        <v>100</v>
      </c>
      <c r="K36" s="74"/>
      <c r="L36" s="125"/>
    </row>
    <row r="37" spans="1:12" ht="12.75" customHeight="1">
      <c r="A37" s="127"/>
      <c r="B37" s="87"/>
      <c r="C37" s="121">
        <v>6058</v>
      </c>
      <c r="D37" s="89" t="s">
        <v>83</v>
      </c>
      <c r="E37" s="8">
        <v>2677298</v>
      </c>
      <c r="F37" s="8">
        <v>1070024</v>
      </c>
      <c r="G37" s="72">
        <v>2677298</v>
      </c>
      <c r="H37" s="128">
        <v>2677298</v>
      </c>
      <c r="I37" s="120">
        <f>F37/G37*100</f>
        <v>39.96656330374878</v>
      </c>
      <c r="J37" s="120">
        <f t="shared" si="1"/>
        <v>100</v>
      </c>
      <c r="K37" s="74">
        <f>F36</f>
        <v>1426701</v>
      </c>
      <c r="L37" s="75" t="s">
        <v>268</v>
      </c>
    </row>
    <row r="38" spans="1:10" ht="12.75" customHeight="1">
      <c r="A38" s="127"/>
      <c r="B38" s="87"/>
      <c r="C38" s="121">
        <v>6059</v>
      </c>
      <c r="D38" s="89" t="s">
        <v>83</v>
      </c>
      <c r="E38" s="8">
        <v>892436</v>
      </c>
      <c r="F38" s="8">
        <v>356677</v>
      </c>
      <c r="G38" s="72">
        <v>892436</v>
      </c>
      <c r="H38" s="128">
        <v>892436</v>
      </c>
      <c r="I38" s="120">
        <f>F38/G38*100</f>
        <v>39.96667548149111</v>
      </c>
      <c r="J38" s="120">
        <f t="shared" si="1"/>
        <v>100</v>
      </c>
    </row>
    <row r="39" spans="1:10" ht="12.75" customHeight="1">
      <c r="A39" s="127"/>
      <c r="B39" s="87"/>
      <c r="C39" s="121"/>
      <c r="D39" s="89"/>
      <c r="E39" s="8"/>
      <c r="F39" s="8"/>
      <c r="G39" s="72"/>
      <c r="H39" s="128"/>
      <c r="I39" s="129"/>
      <c r="J39" s="129"/>
    </row>
    <row r="40" spans="1:12" s="115" customFormat="1" ht="16.5" customHeight="1">
      <c r="A40" s="59" t="s">
        <v>188</v>
      </c>
      <c r="B40" s="60"/>
      <c r="C40" s="61"/>
      <c r="D40" s="62" t="s">
        <v>189</v>
      </c>
      <c r="E40" s="63">
        <f>E41</f>
        <v>15000</v>
      </c>
      <c r="F40" s="63">
        <f>F41</f>
        <v>15000</v>
      </c>
      <c r="G40" s="130">
        <f>G41</f>
        <v>14000</v>
      </c>
      <c r="H40" s="111">
        <f>H41</f>
        <v>14000</v>
      </c>
      <c r="I40" s="131">
        <f>F40/G40*100</f>
        <v>107.14285714285714</v>
      </c>
      <c r="J40" s="131">
        <f>E40/H40*100</f>
        <v>107.14285714285714</v>
      </c>
      <c r="K40" s="113"/>
      <c r="L40" s="114"/>
    </row>
    <row r="41" spans="1:12" s="126" customFormat="1" ht="12.75" customHeight="1">
      <c r="A41" s="94"/>
      <c r="B41" s="95" t="s">
        <v>190</v>
      </c>
      <c r="C41" s="96"/>
      <c r="D41" s="123" t="s">
        <v>191</v>
      </c>
      <c r="E41" s="7">
        <f>SUM(E42:E44)</f>
        <v>15000</v>
      </c>
      <c r="F41" s="7">
        <f>SUM(F42:F44)</f>
        <v>15000</v>
      </c>
      <c r="G41" s="124">
        <f>SUM(G42:G44)</f>
        <v>14000</v>
      </c>
      <c r="H41" s="7">
        <f>SUM(H42:H44)</f>
        <v>14000</v>
      </c>
      <c r="I41" s="116">
        <f>F41/G41*100</f>
        <v>107.14285714285714</v>
      </c>
      <c r="J41" s="116">
        <f>E41/H41*100</f>
        <v>107.14285714285714</v>
      </c>
      <c r="K41" s="74"/>
      <c r="L41" s="125"/>
    </row>
    <row r="42" spans="1:10" ht="12.75" customHeight="1">
      <c r="A42" s="127"/>
      <c r="B42" s="87"/>
      <c r="C42" s="121">
        <v>4210</v>
      </c>
      <c r="D42" s="89" t="s">
        <v>80</v>
      </c>
      <c r="E42" s="8">
        <v>5000</v>
      </c>
      <c r="F42" s="8">
        <v>5000</v>
      </c>
      <c r="G42" s="72">
        <v>5000</v>
      </c>
      <c r="H42" s="128">
        <v>5750</v>
      </c>
      <c r="I42" s="120">
        <f>F42/G42*100</f>
        <v>100</v>
      </c>
      <c r="J42" s="120">
        <f>E42/H42*100</f>
        <v>86.95652173913044</v>
      </c>
    </row>
    <row r="43" spans="1:12" ht="12.75" customHeight="1">
      <c r="A43" s="127"/>
      <c r="B43" s="87"/>
      <c r="C43" s="121">
        <v>4300</v>
      </c>
      <c r="D43" s="89" t="s">
        <v>78</v>
      </c>
      <c r="E43" s="8">
        <v>7000</v>
      </c>
      <c r="F43" s="8">
        <v>7000</v>
      </c>
      <c r="G43" s="72">
        <v>5250</v>
      </c>
      <c r="H43" s="128">
        <v>5250</v>
      </c>
      <c r="I43" s="120">
        <f>F43/G43*100</f>
        <v>133.33333333333331</v>
      </c>
      <c r="J43" s="120">
        <f>E43/H43*100</f>
        <v>133.33333333333331</v>
      </c>
      <c r="K43" s="74">
        <f>F41</f>
        <v>15000</v>
      </c>
      <c r="L43" s="75" t="s">
        <v>266</v>
      </c>
    </row>
    <row r="44" spans="1:10" ht="12.75" customHeight="1">
      <c r="A44" s="127"/>
      <c r="B44" s="87"/>
      <c r="C44" s="121">
        <v>4430</v>
      </c>
      <c r="D44" s="89" t="s">
        <v>120</v>
      </c>
      <c r="E44" s="8">
        <v>3000</v>
      </c>
      <c r="F44" s="8">
        <v>3000</v>
      </c>
      <c r="G44" s="72">
        <v>3750</v>
      </c>
      <c r="H44" s="128">
        <v>3000</v>
      </c>
      <c r="I44" s="120">
        <f>F44/G44*100</f>
        <v>80</v>
      </c>
      <c r="J44" s="120">
        <f>E44/H44*100</f>
        <v>100</v>
      </c>
    </row>
    <row r="45" spans="1:10" ht="12.75" customHeight="1">
      <c r="A45" s="127"/>
      <c r="B45" s="87"/>
      <c r="C45" s="121"/>
      <c r="D45" s="89"/>
      <c r="E45" s="8"/>
      <c r="F45" s="8"/>
      <c r="G45" s="72"/>
      <c r="H45" s="128"/>
      <c r="I45" s="129"/>
      <c r="J45" s="129"/>
    </row>
    <row r="46" spans="1:12" s="115" customFormat="1" ht="16.5" customHeight="1">
      <c r="A46" s="59" t="s">
        <v>43</v>
      </c>
      <c r="B46" s="60"/>
      <c r="C46" s="61"/>
      <c r="D46" s="62" t="s">
        <v>84</v>
      </c>
      <c r="E46" s="63">
        <f aca="true" t="shared" si="3" ref="E46:H47">E47</f>
        <v>15000</v>
      </c>
      <c r="F46" s="63">
        <f t="shared" si="3"/>
        <v>15000</v>
      </c>
      <c r="G46" s="130">
        <f t="shared" si="3"/>
        <v>10000</v>
      </c>
      <c r="H46" s="111">
        <f t="shared" si="3"/>
        <v>28540</v>
      </c>
      <c r="I46" s="131">
        <f>F46/G46*100</f>
        <v>150</v>
      </c>
      <c r="J46" s="131">
        <f>E46/H46*100</f>
        <v>52.55781359495445</v>
      </c>
      <c r="K46" s="113"/>
      <c r="L46" s="114"/>
    </row>
    <row r="47" spans="1:12" s="126" customFormat="1" ht="12.75" customHeight="1">
      <c r="A47" s="94"/>
      <c r="B47" s="95" t="s">
        <v>44</v>
      </c>
      <c r="C47" s="96"/>
      <c r="D47" s="123" t="s">
        <v>122</v>
      </c>
      <c r="E47" s="7">
        <f t="shared" si="3"/>
        <v>15000</v>
      </c>
      <c r="F47" s="7">
        <f t="shared" si="3"/>
        <v>15000</v>
      </c>
      <c r="G47" s="124">
        <f t="shared" si="3"/>
        <v>10000</v>
      </c>
      <c r="H47" s="7">
        <f t="shared" si="3"/>
        <v>28540</v>
      </c>
      <c r="I47" s="116">
        <f>F47/G47*100</f>
        <v>150</v>
      </c>
      <c r="J47" s="116">
        <f>E47/H47*100</f>
        <v>52.55781359495445</v>
      </c>
      <c r="K47" s="74"/>
      <c r="L47" s="125"/>
    </row>
    <row r="48" spans="1:12" ht="12.75" customHeight="1">
      <c r="A48" s="127"/>
      <c r="B48" s="87"/>
      <c r="C48" s="121">
        <v>4300</v>
      </c>
      <c r="D48" s="89" t="s">
        <v>78</v>
      </c>
      <c r="E48" s="8">
        <v>15000</v>
      </c>
      <c r="F48" s="8">
        <v>15000</v>
      </c>
      <c r="G48" s="72">
        <v>10000</v>
      </c>
      <c r="H48" s="128">
        <v>28540</v>
      </c>
      <c r="I48" s="120">
        <f>F48/G48*100</f>
        <v>150</v>
      </c>
      <c r="J48" s="120">
        <f>E48/H48*100</f>
        <v>52.55781359495445</v>
      </c>
      <c r="K48" s="74">
        <f>F47</f>
        <v>15000</v>
      </c>
      <c r="L48" s="75" t="s">
        <v>266</v>
      </c>
    </row>
    <row r="49" spans="1:10" ht="12.75" customHeight="1">
      <c r="A49" s="127"/>
      <c r="B49" s="87"/>
      <c r="C49" s="121"/>
      <c r="D49" s="89"/>
      <c r="E49" s="8"/>
      <c r="F49" s="8"/>
      <c r="G49" s="72"/>
      <c r="H49" s="128"/>
      <c r="I49" s="129"/>
      <c r="J49" s="129"/>
    </row>
    <row r="50" spans="1:11" ht="16.5" customHeight="1">
      <c r="A50" s="59" t="s">
        <v>64</v>
      </c>
      <c r="B50" s="60"/>
      <c r="C50" s="61"/>
      <c r="D50" s="62" t="s">
        <v>65</v>
      </c>
      <c r="E50" s="63">
        <f>E51+E53</f>
        <v>3700</v>
      </c>
      <c r="F50" s="63">
        <f>F51+F53</f>
        <v>2750</v>
      </c>
      <c r="G50" s="130">
        <f>G51+G53</f>
        <v>2500</v>
      </c>
      <c r="H50" s="111">
        <f>H51+H53</f>
        <v>2707</v>
      </c>
      <c r="I50" s="131">
        <f>F50/G50*100</f>
        <v>110.00000000000001</v>
      </c>
      <c r="J50" s="131">
        <f>E50/H50*100</f>
        <v>136.68267454746953</v>
      </c>
      <c r="K50" s="113"/>
    </row>
    <row r="51" spans="1:10" ht="12.75" customHeight="1">
      <c r="A51" s="94"/>
      <c r="B51" s="95" t="s">
        <v>250</v>
      </c>
      <c r="C51" s="96"/>
      <c r="D51" s="123" t="s">
        <v>251</v>
      </c>
      <c r="E51" s="7">
        <f>E52</f>
        <v>3500</v>
      </c>
      <c r="F51" s="7">
        <f>F52</f>
        <v>2550</v>
      </c>
      <c r="G51" s="124">
        <f>G52</f>
        <v>2500</v>
      </c>
      <c r="H51" s="7">
        <f>H52</f>
        <v>2500</v>
      </c>
      <c r="I51" s="116">
        <f>F51/G51*100</f>
        <v>102</v>
      </c>
      <c r="J51" s="116">
        <f>E51/H51*100</f>
        <v>140</v>
      </c>
    </row>
    <row r="52" spans="1:12" ht="12.75" customHeight="1">
      <c r="A52" s="127"/>
      <c r="B52" s="87"/>
      <c r="C52" s="121">
        <v>4300</v>
      </c>
      <c r="D52" s="89" t="s">
        <v>78</v>
      </c>
      <c r="E52" s="8">
        <v>3500</v>
      </c>
      <c r="F52" s="8">
        <v>2550</v>
      </c>
      <c r="G52" s="72">
        <v>2500</v>
      </c>
      <c r="H52" s="128">
        <v>2500</v>
      </c>
      <c r="I52" s="120">
        <f>F52/G52*100</f>
        <v>102</v>
      </c>
      <c r="J52" s="120">
        <f>E52/H52*100</f>
        <v>140</v>
      </c>
      <c r="K52" s="74">
        <f>F51</f>
        <v>2550</v>
      </c>
      <c r="L52" s="75" t="s">
        <v>266</v>
      </c>
    </row>
    <row r="53" spans="1:12" s="126" customFormat="1" ht="12.75" customHeight="1">
      <c r="A53" s="94"/>
      <c r="B53" s="95" t="s">
        <v>70</v>
      </c>
      <c r="C53" s="96"/>
      <c r="D53" s="123" t="s">
        <v>71</v>
      </c>
      <c r="E53" s="7">
        <f>SUM(E54:E54)</f>
        <v>200</v>
      </c>
      <c r="F53" s="7">
        <f>SUM(F54:F54)</f>
        <v>200</v>
      </c>
      <c r="G53" s="124">
        <f>SUM(G54:G54)</f>
        <v>0</v>
      </c>
      <c r="H53" s="7">
        <f>SUM(H54:H54)</f>
        <v>207</v>
      </c>
      <c r="I53" s="116"/>
      <c r="J53" s="116">
        <f>E53/H53*100</f>
        <v>96.61835748792271</v>
      </c>
      <c r="K53" s="74"/>
      <c r="L53" s="125"/>
    </row>
    <row r="54" spans="1:12" ht="12.75" customHeight="1">
      <c r="A54" s="127"/>
      <c r="B54" s="87"/>
      <c r="C54" s="121">
        <v>4300</v>
      </c>
      <c r="D54" s="89" t="s">
        <v>78</v>
      </c>
      <c r="E54" s="8">
        <v>200</v>
      </c>
      <c r="F54" s="8">
        <v>200</v>
      </c>
      <c r="G54" s="72">
        <v>0</v>
      </c>
      <c r="H54" s="128">
        <v>207</v>
      </c>
      <c r="I54" s="120"/>
      <c r="J54" s="120">
        <f>E54/H54*100</f>
        <v>96.61835748792271</v>
      </c>
      <c r="K54" s="74">
        <f>F53</f>
        <v>200</v>
      </c>
      <c r="L54" s="75" t="s">
        <v>266</v>
      </c>
    </row>
    <row r="55" spans="1:10" ht="12.75" customHeight="1">
      <c r="A55" s="127"/>
      <c r="B55" s="87"/>
      <c r="C55" s="121"/>
      <c r="D55" s="134"/>
      <c r="E55" s="8"/>
      <c r="F55" s="8"/>
      <c r="G55" s="72"/>
      <c r="H55" s="128"/>
      <c r="I55" s="129"/>
      <c r="J55" s="129"/>
    </row>
    <row r="56" spans="1:12" s="115" customFormat="1" ht="16.5" customHeight="1">
      <c r="A56" s="59" t="s">
        <v>45</v>
      </c>
      <c r="B56" s="60"/>
      <c r="C56" s="61"/>
      <c r="D56" s="62" t="s">
        <v>46</v>
      </c>
      <c r="E56" s="63">
        <f>E57+E62+E69+E100+E89+E94</f>
        <v>4619487</v>
      </c>
      <c r="F56" s="63">
        <f>F57+F62+F69+F100+F89+F94</f>
        <v>4444187</v>
      </c>
      <c r="G56" s="130">
        <f>G57+G62+G69+G100+G89+G94</f>
        <v>3835168</v>
      </c>
      <c r="H56" s="111">
        <f>H57+H62+H69+H100+H89+H94</f>
        <v>4506199</v>
      </c>
      <c r="I56" s="131">
        <f aca="true" t="shared" si="4" ref="I56:I66">F56/G56*100</f>
        <v>115.87985193868953</v>
      </c>
      <c r="J56" s="131">
        <f aca="true" t="shared" si="5" ref="J56:J66">E56/H56*100</f>
        <v>102.51404787050018</v>
      </c>
      <c r="K56" s="113"/>
      <c r="L56" s="114"/>
    </row>
    <row r="57" spans="1:12" s="126" customFormat="1" ht="12.75" customHeight="1">
      <c r="A57" s="94"/>
      <c r="B57" s="95" t="s">
        <v>47</v>
      </c>
      <c r="C57" s="96" t="s">
        <v>121</v>
      </c>
      <c r="D57" s="123" t="s">
        <v>134</v>
      </c>
      <c r="E57" s="7">
        <f>SUM(E58:E61)</f>
        <v>12090</v>
      </c>
      <c r="F57" s="7">
        <f>SUM(F58:F61)</f>
        <v>12090</v>
      </c>
      <c r="G57" s="124">
        <f>SUM(G58:G61)</f>
        <v>11738</v>
      </c>
      <c r="H57" s="7">
        <f>SUM(H58:H61)</f>
        <v>11738</v>
      </c>
      <c r="I57" s="116">
        <f t="shared" si="4"/>
        <v>102.9988072925541</v>
      </c>
      <c r="J57" s="116">
        <f t="shared" si="5"/>
        <v>102.9988072925541</v>
      </c>
      <c r="K57" s="74"/>
      <c r="L57" s="125"/>
    </row>
    <row r="58" spans="1:12" ht="12.75" customHeight="1">
      <c r="A58" s="127"/>
      <c r="B58" s="87"/>
      <c r="C58" s="121">
        <v>4010</v>
      </c>
      <c r="D58" s="89" t="s">
        <v>114</v>
      </c>
      <c r="E58" s="8">
        <v>9500</v>
      </c>
      <c r="F58" s="8">
        <v>9500</v>
      </c>
      <c r="G58" s="72">
        <v>8820</v>
      </c>
      <c r="H58" s="128">
        <v>8820</v>
      </c>
      <c r="I58" s="120">
        <f t="shared" si="4"/>
        <v>107.70975056689342</v>
      </c>
      <c r="J58" s="120">
        <f t="shared" si="5"/>
        <v>107.70975056689342</v>
      </c>
      <c r="K58" s="74">
        <f>F57</f>
        <v>12090</v>
      </c>
      <c r="L58" s="75" t="s">
        <v>267</v>
      </c>
    </row>
    <row r="59" spans="1:10" ht="12.75" customHeight="1">
      <c r="A59" s="127"/>
      <c r="B59" s="87"/>
      <c r="C59" s="121">
        <v>4040</v>
      </c>
      <c r="D59" s="89" t="s">
        <v>124</v>
      </c>
      <c r="E59" s="8">
        <v>720</v>
      </c>
      <c r="F59" s="8">
        <v>720</v>
      </c>
      <c r="G59" s="72">
        <v>720</v>
      </c>
      <c r="H59" s="128">
        <v>720</v>
      </c>
      <c r="I59" s="120">
        <f t="shared" si="4"/>
        <v>100</v>
      </c>
      <c r="J59" s="120">
        <f t="shared" si="5"/>
        <v>100</v>
      </c>
    </row>
    <row r="60" spans="1:10" ht="12.75" customHeight="1">
      <c r="A60" s="127"/>
      <c r="B60" s="87"/>
      <c r="C60" s="121">
        <v>4110</v>
      </c>
      <c r="D60" s="89" t="s">
        <v>126</v>
      </c>
      <c r="E60" s="8">
        <v>1637</v>
      </c>
      <c r="F60" s="8">
        <v>1637</v>
      </c>
      <c r="G60" s="72">
        <v>1880</v>
      </c>
      <c r="H60" s="128">
        <v>1880</v>
      </c>
      <c r="I60" s="120">
        <f t="shared" si="4"/>
        <v>87.07446808510639</v>
      </c>
      <c r="J60" s="120">
        <f t="shared" si="5"/>
        <v>87.07446808510639</v>
      </c>
    </row>
    <row r="61" spans="1:10" ht="12.75" customHeight="1">
      <c r="A61" s="127"/>
      <c r="B61" s="87"/>
      <c r="C61" s="121">
        <v>4120</v>
      </c>
      <c r="D61" s="89" t="s">
        <v>115</v>
      </c>
      <c r="E61" s="8">
        <v>233</v>
      </c>
      <c r="F61" s="8">
        <v>233</v>
      </c>
      <c r="G61" s="72">
        <v>318</v>
      </c>
      <c r="H61" s="128">
        <v>318</v>
      </c>
      <c r="I61" s="120">
        <f t="shared" si="4"/>
        <v>73.27044025157232</v>
      </c>
      <c r="J61" s="120">
        <f t="shared" si="5"/>
        <v>73.27044025157232</v>
      </c>
    </row>
    <row r="62" spans="1:12" s="126" customFormat="1" ht="12.75" customHeight="1">
      <c r="A62" s="94"/>
      <c r="B62" s="95" t="s">
        <v>85</v>
      </c>
      <c r="C62" s="96"/>
      <c r="D62" s="123" t="s">
        <v>86</v>
      </c>
      <c r="E62" s="7">
        <f>SUM(E63:E66)</f>
        <v>330500</v>
      </c>
      <c r="F62" s="7">
        <f>SUM(F63:F68)</f>
        <v>330500</v>
      </c>
      <c r="G62" s="124">
        <f>SUM(G63:G66)</f>
        <v>308800</v>
      </c>
      <c r="H62" s="7">
        <f>SUM(H63:H66)</f>
        <v>308800</v>
      </c>
      <c r="I62" s="116">
        <f t="shared" si="4"/>
        <v>107.02720207253887</v>
      </c>
      <c r="J62" s="116">
        <f t="shared" si="5"/>
        <v>107.02720207253887</v>
      </c>
      <c r="K62" s="74"/>
      <c r="L62" s="125"/>
    </row>
    <row r="63" spans="1:10" ht="12.75" customHeight="1">
      <c r="A63" s="127"/>
      <c r="B63" s="87"/>
      <c r="C63" s="121">
        <v>3030</v>
      </c>
      <c r="D63" s="89" t="s">
        <v>128</v>
      </c>
      <c r="E63" s="8">
        <v>318000</v>
      </c>
      <c r="F63" s="8">
        <v>318000</v>
      </c>
      <c r="G63" s="72">
        <v>290000</v>
      </c>
      <c r="H63" s="128">
        <v>291366</v>
      </c>
      <c r="I63" s="120">
        <f t="shared" si="4"/>
        <v>109.6551724137931</v>
      </c>
      <c r="J63" s="120">
        <f t="shared" si="5"/>
        <v>109.14108029076831</v>
      </c>
    </row>
    <row r="64" spans="1:12" ht="12.75" customHeight="1">
      <c r="A64" s="127"/>
      <c r="B64" s="87"/>
      <c r="C64" s="121">
        <v>4210</v>
      </c>
      <c r="D64" s="89" t="s">
        <v>80</v>
      </c>
      <c r="E64" s="8">
        <v>5000</v>
      </c>
      <c r="F64" s="8">
        <v>5000</v>
      </c>
      <c r="G64" s="72">
        <v>8000</v>
      </c>
      <c r="H64" s="128">
        <v>8000</v>
      </c>
      <c r="I64" s="120">
        <f t="shared" si="4"/>
        <v>62.5</v>
      </c>
      <c r="J64" s="120">
        <f t="shared" si="5"/>
        <v>62.5</v>
      </c>
      <c r="K64" s="74">
        <f>F62</f>
        <v>330500</v>
      </c>
      <c r="L64" s="75" t="s">
        <v>266</v>
      </c>
    </row>
    <row r="65" spans="1:10" ht="12.75" customHeight="1">
      <c r="A65" s="127"/>
      <c r="B65" s="87"/>
      <c r="C65" s="121">
        <v>4300</v>
      </c>
      <c r="D65" s="89" t="s">
        <v>78</v>
      </c>
      <c r="E65" s="8">
        <v>7000</v>
      </c>
      <c r="F65" s="8">
        <v>6300</v>
      </c>
      <c r="G65" s="72">
        <v>10300</v>
      </c>
      <c r="H65" s="128">
        <v>8934</v>
      </c>
      <c r="I65" s="120">
        <f t="shared" si="4"/>
        <v>61.165048543689316</v>
      </c>
      <c r="J65" s="120">
        <f t="shared" si="5"/>
        <v>78.35236176404746</v>
      </c>
    </row>
    <row r="66" spans="1:10" ht="12.75" customHeight="1">
      <c r="A66" s="127"/>
      <c r="B66" s="87"/>
      <c r="C66" s="121">
        <v>4410</v>
      </c>
      <c r="D66" s="89" t="s">
        <v>125</v>
      </c>
      <c r="E66" s="8">
        <v>500</v>
      </c>
      <c r="F66" s="8">
        <v>500</v>
      </c>
      <c r="G66" s="72">
        <v>500</v>
      </c>
      <c r="H66" s="128">
        <v>500</v>
      </c>
      <c r="I66" s="120">
        <f t="shared" si="4"/>
        <v>100</v>
      </c>
      <c r="J66" s="120">
        <f t="shared" si="5"/>
        <v>100</v>
      </c>
    </row>
    <row r="67" spans="1:10" ht="12.75" customHeight="1">
      <c r="A67" s="127"/>
      <c r="B67" s="87"/>
      <c r="C67" s="121">
        <v>4420</v>
      </c>
      <c r="D67" s="89" t="s">
        <v>130</v>
      </c>
      <c r="E67" s="8"/>
      <c r="F67" s="8">
        <v>500</v>
      </c>
      <c r="G67" s="72"/>
      <c r="H67" s="128"/>
      <c r="I67" s="120"/>
      <c r="J67" s="120"/>
    </row>
    <row r="68" spans="1:10" ht="12.75" customHeight="1">
      <c r="A68" s="127"/>
      <c r="B68" s="87"/>
      <c r="C68" s="121">
        <v>4430</v>
      </c>
      <c r="D68" s="89" t="s">
        <v>120</v>
      </c>
      <c r="E68" s="8"/>
      <c r="F68" s="8">
        <v>200</v>
      </c>
      <c r="G68" s="72"/>
      <c r="H68" s="128"/>
      <c r="I68" s="120"/>
      <c r="J68" s="120"/>
    </row>
    <row r="69" spans="1:12" s="126" customFormat="1" ht="12.75" customHeight="1">
      <c r="A69" s="94"/>
      <c r="B69" s="95" t="s">
        <v>48</v>
      </c>
      <c r="C69" s="96"/>
      <c r="D69" s="123" t="s">
        <v>31</v>
      </c>
      <c r="E69" s="7">
        <f>SUM(E70:E88)</f>
        <v>4174947</v>
      </c>
      <c r="F69" s="7">
        <f>SUM(F70:F88)</f>
        <v>4040397</v>
      </c>
      <c r="G69" s="124">
        <f>SUM(G70:G88)</f>
        <v>3450607</v>
      </c>
      <c r="H69" s="7">
        <f>SUM(H70:H88)</f>
        <v>4118417</v>
      </c>
      <c r="I69" s="116">
        <f aca="true" t="shared" si="6" ref="I69:I91">F69/G69*100</f>
        <v>117.09235505521202</v>
      </c>
      <c r="J69" s="116">
        <f aca="true" t="shared" si="7" ref="J69:J91">E69/H69*100</f>
        <v>101.37261476921837</v>
      </c>
      <c r="K69" s="74"/>
      <c r="L69" s="125"/>
    </row>
    <row r="70" spans="1:10" ht="12.75" customHeight="1">
      <c r="A70" s="127"/>
      <c r="B70" s="87"/>
      <c r="C70" s="121">
        <v>3020</v>
      </c>
      <c r="D70" s="89" t="s">
        <v>249</v>
      </c>
      <c r="E70" s="8">
        <v>15000</v>
      </c>
      <c r="F70" s="8">
        <v>15000</v>
      </c>
      <c r="G70" s="72">
        <v>10000</v>
      </c>
      <c r="H70" s="128">
        <v>11000</v>
      </c>
      <c r="I70" s="120">
        <f t="shared" si="6"/>
        <v>150</v>
      </c>
      <c r="J70" s="120">
        <f t="shared" si="7"/>
        <v>136.36363636363635</v>
      </c>
    </row>
    <row r="71" spans="1:12" ht="12.75" customHeight="1">
      <c r="A71" s="127"/>
      <c r="B71" s="87"/>
      <c r="C71" s="121">
        <v>4010</v>
      </c>
      <c r="D71" s="89" t="s">
        <v>114</v>
      </c>
      <c r="E71" s="8">
        <v>2296570</v>
      </c>
      <c r="F71" s="8">
        <v>2296570</v>
      </c>
      <c r="G71" s="72">
        <v>1893026</v>
      </c>
      <c r="H71" s="128">
        <v>2107056</v>
      </c>
      <c r="I71" s="120">
        <f t="shared" si="6"/>
        <v>121.31740398705564</v>
      </c>
      <c r="J71" s="120">
        <f t="shared" si="7"/>
        <v>108.994255492023</v>
      </c>
      <c r="K71" s="74">
        <f>SUM(F71:F74)+F76</f>
        <v>2857567</v>
      </c>
      <c r="L71" s="75" t="s">
        <v>267</v>
      </c>
    </row>
    <row r="72" spans="1:10" ht="12.75" customHeight="1">
      <c r="A72" s="127"/>
      <c r="B72" s="87"/>
      <c r="C72" s="121">
        <v>4040</v>
      </c>
      <c r="D72" s="89" t="s">
        <v>124</v>
      </c>
      <c r="E72" s="8">
        <v>137972</v>
      </c>
      <c r="F72" s="8">
        <v>137972</v>
      </c>
      <c r="G72" s="72">
        <v>115774</v>
      </c>
      <c r="H72" s="128">
        <v>116330</v>
      </c>
      <c r="I72" s="120">
        <f t="shared" si="6"/>
        <v>119.17356228514173</v>
      </c>
      <c r="J72" s="120">
        <f t="shared" si="7"/>
        <v>118.6039714605003</v>
      </c>
    </row>
    <row r="73" spans="1:10" ht="12.75" customHeight="1">
      <c r="A73" s="127"/>
      <c r="B73" s="87"/>
      <c r="C73" s="121">
        <v>4110</v>
      </c>
      <c r="D73" s="89" t="s">
        <v>126</v>
      </c>
      <c r="E73" s="8">
        <v>361608</v>
      </c>
      <c r="F73" s="8">
        <v>361608</v>
      </c>
      <c r="G73" s="72">
        <v>361700</v>
      </c>
      <c r="H73" s="128">
        <v>385275</v>
      </c>
      <c r="I73" s="120">
        <f t="shared" si="6"/>
        <v>99.9745645562621</v>
      </c>
      <c r="J73" s="120">
        <f t="shared" si="7"/>
        <v>93.85711504769321</v>
      </c>
    </row>
    <row r="74" spans="1:12" ht="12.75" customHeight="1">
      <c r="A74" s="127"/>
      <c r="B74" s="87"/>
      <c r="C74" s="121">
        <v>4120</v>
      </c>
      <c r="D74" s="89" t="s">
        <v>115</v>
      </c>
      <c r="E74" s="8">
        <v>51417</v>
      </c>
      <c r="F74" s="8">
        <v>51417</v>
      </c>
      <c r="G74" s="72">
        <v>53070</v>
      </c>
      <c r="H74" s="128">
        <v>57670</v>
      </c>
      <c r="I74" s="120">
        <f t="shared" si="6"/>
        <v>96.88524590163935</v>
      </c>
      <c r="J74" s="120">
        <f t="shared" si="7"/>
        <v>89.15727414600312</v>
      </c>
      <c r="K74" s="74">
        <f>F88</f>
        <v>100000</v>
      </c>
      <c r="L74" s="75" t="s">
        <v>268</v>
      </c>
    </row>
    <row r="75" spans="1:10" ht="12.75" customHeight="1">
      <c r="A75" s="127"/>
      <c r="B75" s="87"/>
      <c r="C75" s="121">
        <v>4140</v>
      </c>
      <c r="D75" s="89" t="s">
        <v>87</v>
      </c>
      <c r="E75" s="8">
        <v>10000</v>
      </c>
      <c r="F75" s="8">
        <v>10000</v>
      </c>
      <c r="G75" s="72">
        <v>4000</v>
      </c>
      <c r="H75" s="128">
        <v>12000</v>
      </c>
      <c r="I75" s="120">
        <f t="shared" si="6"/>
        <v>250</v>
      </c>
      <c r="J75" s="120">
        <f t="shared" si="7"/>
        <v>83.33333333333334</v>
      </c>
    </row>
    <row r="76" spans="1:10" ht="12.75" customHeight="1">
      <c r="A76" s="127"/>
      <c r="B76" s="87"/>
      <c r="C76" s="121">
        <v>4170</v>
      </c>
      <c r="D76" s="89" t="s">
        <v>252</v>
      </c>
      <c r="E76" s="8">
        <v>10000</v>
      </c>
      <c r="F76" s="8">
        <v>10000</v>
      </c>
      <c r="G76" s="72">
        <v>80000</v>
      </c>
      <c r="H76" s="128">
        <v>30000</v>
      </c>
      <c r="I76" s="120">
        <f t="shared" si="6"/>
        <v>12.5</v>
      </c>
      <c r="J76" s="120">
        <f t="shared" si="7"/>
        <v>33.33333333333333</v>
      </c>
    </row>
    <row r="77" spans="1:12" ht="12.75" customHeight="1">
      <c r="A77" s="127"/>
      <c r="B77" s="87"/>
      <c r="C77" s="121">
        <v>4210</v>
      </c>
      <c r="D77" s="89" t="s">
        <v>80</v>
      </c>
      <c r="E77" s="8">
        <v>495600</v>
      </c>
      <c r="F77" s="8">
        <v>400000</v>
      </c>
      <c r="G77" s="72">
        <v>345771</v>
      </c>
      <c r="H77" s="128">
        <v>633771</v>
      </c>
      <c r="I77" s="120">
        <f t="shared" si="6"/>
        <v>115.68350150822364</v>
      </c>
      <c r="J77" s="120">
        <f t="shared" si="7"/>
        <v>78.19859223599691</v>
      </c>
      <c r="K77" s="74">
        <f>F70+F75+SUM(F77:F87)</f>
        <v>1082830</v>
      </c>
      <c r="L77" s="75" t="s">
        <v>266</v>
      </c>
    </row>
    <row r="78" spans="1:10" ht="12.75" customHeight="1">
      <c r="A78" s="127"/>
      <c r="B78" s="87"/>
      <c r="C78" s="121">
        <v>4260</v>
      </c>
      <c r="D78" s="89" t="s">
        <v>81</v>
      </c>
      <c r="E78" s="8">
        <v>100000</v>
      </c>
      <c r="F78" s="8">
        <v>100000</v>
      </c>
      <c r="G78" s="72">
        <v>100000</v>
      </c>
      <c r="H78" s="128">
        <v>100000</v>
      </c>
      <c r="I78" s="120">
        <f t="shared" si="6"/>
        <v>100</v>
      </c>
      <c r="J78" s="120">
        <f t="shared" si="7"/>
        <v>100</v>
      </c>
    </row>
    <row r="79" spans="1:12" ht="12.75" customHeight="1">
      <c r="A79" s="127"/>
      <c r="B79" s="87"/>
      <c r="C79" s="121">
        <v>4270</v>
      </c>
      <c r="D79" s="89" t="s">
        <v>82</v>
      </c>
      <c r="E79" s="8">
        <v>8000</v>
      </c>
      <c r="F79" s="8">
        <v>8000</v>
      </c>
      <c r="G79" s="72">
        <v>7000</v>
      </c>
      <c r="H79" s="128">
        <v>9728</v>
      </c>
      <c r="I79" s="120">
        <f t="shared" si="6"/>
        <v>114.28571428571428</v>
      </c>
      <c r="J79" s="120">
        <f t="shared" si="7"/>
        <v>82.23684210526315</v>
      </c>
      <c r="K79" s="74">
        <f>SUM(K71:K77)</f>
        <v>4040397</v>
      </c>
      <c r="L79" s="75" t="s">
        <v>269</v>
      </c>
    </row>
    <row r="80" spans="1:10" ht="12.75" customHeight="1">
      <c r="A80" s="127"/>
      <c r="B80" s="87"/>
      <c r="C80" s="121">
        <v>4280</v>
      </c>
      <c r="D80" s="89" t="s">
        <v>140</v>
      </c>
      <c r="E80" s="8">
        <v>1500</v>
      </c>
      <c r="F80" s="8">
        <v>1500</v>
      </c>
      <c r="G80" s="72">
        <v>2000</v>
      </c>
      <c r="H80" s="128">
        <v>1200</v>
      </c>
      <c r="I80" s="120">
        <f t="shared" si="6"/>
        <v>75</v>
      </c>
      <c r="J80" s="120">
        <f t="shared" si="7"/>
        <v>125</v>
      </c>
    </row>
    <row r="81" spans="1:10" ht="12.75" customHeight="1">
      <c r="A81" s="127"/>
      <c r="B81" s="87"/>
      <c r="C81" s="121">
        <v>4300</v>
      </c>
      <c r="D81" s="89" t="s">
        <v>78</v>
      </c>
      <c r="E81" s="8">
        <v>436600</v>
      </c>
      <c r="F81" s="8">
        <v>400000</v>
      </c>
      <c r="G81" s="72">
        <v>352900</v>
      </c>
      <c r="H81" s="128">
        <v>491900</v>
      </c>
      <c r="I81" s="120">
        <f t="shared" si="6"/>
        <v>113.34655709832815</v>
      </c>
      <c r="J81" s="120">
        <f t="shared" si="7"/>
        <v>88.75787761740192</v>
      </c>
    </row>
    <row r="82" spans="1:10" ht="12.75" customHeight="1">
      <c r="A82" s="127"/>
      <c r="B82" s="87"/>
      <c r="C82" s="121">
        <v>4350</v>
      </c>
      <c r="D82" s="89" t="s">
        <v>270</v>
      </c>
      <c r="E82" s="8">
        <v>10500</v>
      </c>
      <c r="F82" s="8">
        <v>10000</v>
      </c>
      <c r="G82" s="72">
        <v>6100</v>
      </c>
      <c r="H82" s="128">
        <v>8100</v>
      </c>
      <c r="I82" s="120">
        <f t="shared" si="6"/>
        <v>163.9344262295082</v>
      </c>
      <c r="J82" s="120">
        <f t="shared" si="7"/>
        <v>129.62962962962962</v>
      </c>
    </row>
    <row r="83" spans="1:10" ht="12.75" customHeight="1">
      <c r="A83" s="127"/>
      <c r="B83" s="87"/>
      <c r="C83" s="121">
        <v>4410</v>
      </c>
      <c r="D83" s="89" t="s">
        <v>125</v>
      </c>
      <c r="E83" s="8">
        <v>30850</v>
      </c>
      <c r="F83" s="8">
        <v>30000</v>
      </c>
      <c r="G83" s="72">
        <v>30000</v>
      </c>
      <c r="H83" s="128">
        <v>42000</v>
      </c>
      <c r="I83" s="120">
        <f t="shared" si="6"/>
        <v>100</v>
      </c>
      <c r="J83" s="120">
        <f t="shared" si="7"/>
        <v>73.45238095238096</v>
      </c>
    </row>
    <row r="84" spans="1:10" ht="12.75" customHeight="1">
      <c r="A84" s="127"/>
      <c r="B84" s="87"/>
      <c r="C84" s="121">
        <v>4420</v>
      </c>
      <c r="D84" s="89" t="s">
        <v>130</v>
      </c>
      <c r="E84" s="8">
        <v>1000</v>
      </c>
      <c r="F84" s="8">
        <v>1000</v>
      </c>
      <c r="G84" s="72">
        <v>2000</v>
      </c>
      <c r="H84" s="128">
        <v>2000</v>
      </c>
      <c r="I84" s="120">
        <f t="shared" si="6"/>
        <v>50</v>
      </c>
      <c r="J84" s="120">
        <f t="shared" si="7"/>
        <v>50</v>
      </c>
    </row>
    <row r="85" spans="1:10" ht="12.75" customHeight="1">
      <c r="A85" s="127"/>
      <c r="B85" s="87"/>
      <c r="C85" s="121">
        <v>4430</v>
      </c>
      <c r="D85" s="89" t="s">
        <v>120</v>
      </c>
      <c r="E85" s="8">
        <v>40000</v>
      </c>
      <c r="F85" s="8">
        <v>40000</v>
      </c>
      <c r="G85" s="72">
        <v>17500</v>
      </c>
      <c r="H85" s="128">
        <v>35100</v>
      </c>
      <c r="I85" s="120">
        <f t="shared" si="6"/>
        <v>228.57142857142856</v>
      </c>
      <c r="J85" s="120">
        <f t="shared" si="7"/>
        <v>113.96011396011396</v>
      </c>
    </row>
    <row r="86" spans="1:10" ht="12.75" customHeight="1">
      <c r="A86" s="127"/>
      <c r="B86" s="87"/>
      <c r="C86" s="121">
        <v>4440</v>
      </c>
      <c r="D86" s="89" t="s">
        <v>127</v>
      </c>
      <c r="E86" s="8">
        <v>64830</v>
      </c>
      <c r="F86" s="8">
        <v>64830</v>
      </c>
      <c r="G86" s="72">
        <v>54000</v>
      </c>
      <c r="H86" s="128">
        <v>62000</v>
      </c>
      <c r="I86" s="120">
        <f t="shared" si="6"/>
        <v>120.05555555555556</v>
      </c>
      <c r="J86" s="120">
        <f t="shared" si="7"/>
        <v>104.56451612903226</v>
      </c>
    </row>
    <row r="87" spans="1:10" ht="12.75" customHeight="1">
      <c r="A87" s="127"/>
      <c r="B87" s="87"/>
      <c r="C87" s="121">
        <v>4480</v>
      </c>
      <c r="D87" s="89" t="s">
        <v>6</v>
      </c>
      <c r="E87" s="8">
        <v>3500</v>
      </c>
      <c r="F87" s="8">
        <v>2500</v>
      </c>
      <c r="G87" s="72">
        <v>3500</v>
      </c>
      <c r="H87" s="128">
        <v>1949</v>
      </c>
      <c r="I87" s="120">
        <f t="shared" si="6"/>
        <v>71.42857142857143</v>
      </c>
      <c r="J87" s="120">
        <f t="shared" si="7"/>
        <v>179.57927142124166</v>
      </c>
    </row>
    <row r="88" spans="1:10" ht="12.75" customHeight="1">
      <c r="A88" s="127"/>
      <c r="B88" s="87"/>
      <c r="C88" s="121">
        <v>6060</v>
      </c>
      <c r="D88" s="89" t="s">
        <v>88</v>
      </c>
      <c r="E88" s="8">
        <v>100000</v>
      </c>
      <c r="F88" s="8">
        <v>100000</v>
      </c>
      <c r="G88" s="72">
        <v>12266</v>
      </c>
      <c r="H88" s="128">
        <v>11338</v>
      </c>
      <c r="I88" s="120">
        <f t="shared" si="6"/>
        <v>815.2616990053808</v>
      </c>
      <c r="J88" s="120">
        <f t="shared" si="7"/>
        <v>881.9897689186805</v>
      </c>
    </row>
    <row r="89" spans="1:12" s="126" customFormat="1" ht="12.75" customHeight="1">
      <c r="A89" s="94"/>
      <c r="B89" s="95" t="s">
        <v>72</v>
      </c>
      <c r="C89" s="96"/>
      <c r="D89" s="123" t="s">
        <v>135</v>
      </c>
      <c r="E89" s="7">
        <f>SUM(E90:E93)</f>
        <v>10750</v>
      </c>
      <c r="F89" s="7">
        <f>SUM(F90:F93)</f>
        <v>12000</v>
      </c>
      <c r="G89" s="124">
        <f>SUM(G90:G93)</f>
        <v>16000</v>
      </c>
      <c r="H89" s="7">
        <f>SUM(H90:H93)</f>
        <v>9554</v>
      </c>
      <c r="I89" s="116">
        <f t="shared" si="6"/>
        <v>75</v>
      </c>
      <c r="J89" s="116">
        <f t="shared" si="7"/>
        <v>112.51831693531504</v>
      </c>
      <c r="K89" s="74"/>
      <c r="L89" s="125"/>
    </row>
    <row r="90" spans="1:12" ht="12.75" customHeight="1">
      <c r="A90" s="127"/>
      <c r="B90" s="87"/>
      <c r="C90" s="121">
        <v>4170</v>
      </c>
      <c r="D90" s="89" t="s">
        <v>252</v>
      </c>
      <c r="E90" s="8">
        <v>7000</v>
      </c>
      <c r="F90" s="8">
        <v>8250</v>
      </c>
      <c r="G90" s="72">
        <v>8856</v>
      </c>
      <c r="H90" s="128">
        <v>7780</v>
      </c>
      <c r="I90" s="120">
        <f t="shared" si="6"/>
        <v>93.15718157181571</v>
      </c>
      <c r="J90" s="120">
        <f t="shared" si="7"/>
        <v>89.97429305912597</v>
      </c>
      <c r="K90" s="74">
        <f>F90</f>
        <v>8250</v>
      </c>
      <c r="L90" s="75" t="s">
        <v>267</v>
      </c>
    </row>
    <row r="91" spans="1:10" ht="12.75" customHeight="1">
      <c r="A91" s="127"/>
      <c r="B91" s="87"/>
      <c r="C91" s="121">
        <v>4210</v>
      </c>
      <c r="D91" s="89" t="s">
        <v>80</v>
      </c>
      <c r="E91" s="8">
        <v>3450</v>
      </c>
      <c r="F91" s="8">
        <v>1000</v>
      </c>
      <c r="G91" s="72">
        <v>6600</v>
      </c>
      <c r="H91" s="128">
        <v>1688</v>
      </c>
      <c r="I91" s="120">
        <f t="shared" si="6"/>
        <v>15.151515151515152</v>
      </c>
      <c r="J91" s="120">
        <f t="shared" si="7"/>
        <v>204.38388625592418</v>
      </c>
    </row>
    <row r="92" spans="1:12" ht="12.75" customHeight="1">
      <c r="A92" s="127"/>
      <c r="B92" s="87"/>
      <c r="C92" s="121">
        <v>4300</v>
      </c>
      <c r="D92" s="89" t="s">
        <v>78</v>
      </c>
      <c r="E92" s="8"/>
      <c r="F92" s="8">
        <v>2250</v>
      </c>
      <c r="G92" s="72"/>
      <c r="H92" s="128"/>
      <c r="I92" s="120"/>
      <c r="J92" s="120"/>
      <c r="K92" s="74">
        <f>SUM(F91:F93)</f>
        <v>3750</v>
      </c>
      <c r="L92" s="75" t="s">
        <v>266</v>
      </c>
    </row>
    <row r="93" spans="1:12" ht="12.75" customHeight="1">
      <c r="A93" s="127"/>
      <c r="B93" s="87"/>
      <c r="C93" s="121">
        <v>4410</v>
      </c>
      <c r="D93" s="89" t="s">
        <v>125</v>
      </c>
      <c r="E93" s="8">
        <v>300</v>
      </c>
      <c r="F93" s="8">
        <v>500</v>
      </c>
      <c r="G93" s="72">
        <v>544</v>
      </c>
      <c r="H93" s="128">
        <v>86</v>
      </c>
      <c r="I93" s="120">
        <f aca="true" t="shared" si="8" ref="I93:I100">F93/G93*100</f>
        <v>91.91176470588235</v>
      </c>
      <c r="J93" s="120">
        <f aca="true" t="shared" si="9" ref="J93:J104">E93/H93*100</f>
        <v>348.83720930232556</v>
      </c>
      <c r="K93" s="74">
        <f>SUM(K90:K92)</f>
        <v>12000</v>
      </c>
      <c r="L93" s="75" t="s">
        <v>269</v>
      </c>
    </row>
    <row r="94" spans="1:12" s="126" customFormat="1" ht="12.75" customHeight="1">
      <c r="A94" s="94"/>
      <c r="B94" s="95" t="s">
        <v>271</v>
      </c>
      <c r="C94" s="96"/>
      <c r="D94" s="123" t="s">
        <v>272</v>
      </c>
      <c r="E94" s="7">
        <f>SUM(E95:E99)</f>
        <v>69000</v>
      </c>
      <c r="F94" s="7">
        <f>SUM(F95:F99)</f>
        <v>27000</v>
      </c>
      <c r="G94" s="124">
        <f>SUM(G95:G99)</f>
        <v>32923</v>
      </c>
      <c r="H94" s="7">
        <f>SUM(H95:H99)</f>
        <v>36090</v>
      </c>
      <c r="I94" s="116">
        <f t="shared" si="8"/>
        <v>82.00953740546123</v>
      </c>
      <c r="J94" s="116">
        <f t="shared" si="9"/>
        <v>191.1886949293433</v>
      </c>
      <c r="K94" s="74"/>
      <c r="L94" s="75"/>
    </row>
    <row r="95" spans="1:12" ht="12.75" customHeight="1">
      <c r="A95" s="127"/>
      <c r="B95" s="87"/>
      <c r="C95" s="121">
        <v>4172</v>
      </c>
      <c r="D95" s="89" t="s">
        <v>252</v>
      </c>
      <c r="E95" s="8">
        <v>5200</v>
      </c>
      <c r="F95" s="8">
        <v>5200</v>
      </c>
      <c r="G95" s="72">
        <v>11489</v>
      </c>
      <c r="H95" s="128">
        <v>10744</v>
      </c>
      <c r="I95" s="120">
        <f t="shared" si="8"/>
        <v>45.26068413264862</v>
      </c>
      <c r="J95" s="120">
        <f t="shared" si="9"/>
        <v>48.399106478034255</v>
      </c>
      <c r="K95" s="74">
        <f>F95</f>
        <v>5200</v>
      </c>
      <c r="L95" s="75" t="s">
        <v>267</v>
      </c>
    </row>
    <row r="96" spans="1:10" ht="12.75" customHeight="1">
      <c r="A96" s="127"/>
      <c r="B96" s="87"/>
      <c r="C96" s="121">
        <v>4210</v>
      </c>
      <c r="D96" s="89" t="s">
        <v>80</v>
      </c>
      <c r="E96" s="8">
        <v>22000</v>
      </c>
      <c r="F96" s="8">
        <v>14000</v>
      </c>
      <c r="G96" s="72">
        <v>13506</v>
      </c>
      <c r="H96" s="128">
        <v>12912</v>
      </c>
      <c r="I96" s="120">
        <f t="shared" si="8"/>
        <v>103.65763364430623</v>
      </c>
      <c r="J96" s="120">
        <f t="shared" si="9"/>
        <v>170.38413878562577</v>
      </c>
    </row>
    <row r="97" spans="1:12" ht="12.75" customHeight="1">
      <c r="A97" s="127"/>
      <c r="B97" s="87"/>
      <c r="C97" s="121">
        <v>4212</v>
      </c>
      <c r="D97" s="89" t="s">
        <v>80</v>
      </c>
      <c r="E97" s="8">
        <v>0</v>
      </c>
      <c r="F97" s="8">
        <v>4000</v>
      </c>
      <c r="G97" s="72">
        <v>3065</v>
      </c>
      <c r="H97" s="128">
        <v>3065</v>
      </c>
      <c r="I97" s="120">
        <f t="shared" si="8"/>
        <v>130.50570962479608</v>
      </c>
      <c r="J97" s="120">
        <f t="shared" si="9"/>
        <v>0</v>
      </c>
      <c r="K97" s="74">
        <f>SUM(F96:F99)</f>
        <v>21800</v>
      </c>
      <c r="L97" s="75" t="s">
        <v>266</v>
      </c>
    </row>
    <row r="98" spans="1:12" ht="12.75" customHeight="1">
      <c r="A98" s="127"/>
      <c r="B98" s="87"/>
      <c r="C98" s="121">
        <v>4300</v>
      </c>
      <c r="D98" s="89" t="s">
        <v>78</v>
      </c>
      <c r="E98" s="8">
        <v>41800</v>
      </c>
      <c r="F98" s="8">
        <v>2000</v>
      </c>
      <c r="G98" s="72">
        <v>525</v>
      </c>
      <c r="H98" s="128">
        <v>6203</v>
      </c>
      <c r="I98" s="120">
        <f t="shared" si="8"/>
        <v>380.9523809523809</v>
      </c>
      <c r="J98" s="120">
        <f t="shared" si="9"/>
        <v>673.8674834757376</v>
      </c>
      <c r="K98" s="74">
        <f>SUM(K95:K97)</f>
        <v>27000</v>
      </c>
      <c r="L98" s="75" t="s">
        <v>269</v>
      </c>
    </row>
    <row r="99" spans="1:10" ht="12.75" customHeight="1">
      <c r="A99" s="127"/>
      <c r="B99" s="87"/>
      <c r="C99" s="121">
        <v>4302</v>
      </c>
      <c r="D99" s="89" t="s">
        <v>78</v>
      </c>
      <c r="E99" s="8">
        <v>0</v>
      </c>
      <c r="F99" s="8">
        <v>1800</v>
      </c>
      <c r="G99" s="72">
        <v>4338</v>
      </c>
      <c r="H99" s="128">
        <v>3166</v>
      </c>
      <c r="I99" s="120">
        <f t="shared" si="8"/>
        <v>41.49377593360996</v>
      </c>
      <c r="J99" s="120">
        <f t="shared" si="9"/>
        <v>0</v>
      </c>
    </row>
    <row r="100" spans="1:12" s="126" customFormat="1" ht="12.75" customHeight="1">
      <c r="A100" s="94"/>
      <c r="B100" s="95" t="s">
        <v>89</v>
      </c>
      <c r="C100" s="96"/>
      <c r="D100" s="123" t="s">
        <v>118</v>
      </c>
      <c r="E100" s="7">
        <f>SUM(E101:E104)</f>
        <v>22200</v>
      </c>
      <c r="F100" s="7">
        <f>SUM(F101:F104)</f>
        <v>22200</v>
      </c>
      <c r="G100" s="124">
        <f>SUM(G101:G104)</f>
        <v>15100</v>
      </c>
      <c r="H100" s="7">
        <f>SUM(H101:H104)</f>
        <v>21600</v>
      </c>
      <c r="I100" s="116">
        <f t="shared" si="8"/>
        <v>147.01986754966887</v>
      </c>
      <c r="J100" s="116">
        <f t="shared" si="9"/>
        <v>102.77777777777777</v>
      </c>
      <c r="K100" s="74"/>
      <c r="L100" s="125"/>
    </row>
    <row r="101" spans="1:12" ht="12.75" customHeight="1">
      <c r="A101" s="127"/>
      <c r="B101" s="87"/>
      <c r="C101" s="121">
        <v>4170</v>
      </c>
      <c r="D101" s="89" t="s">
        <v>252</v>
      </c>
      <c r="E101" s="8">
        <v>7000</v>
      </c>
      <c r="F101" s="8">
        <v>7000</v>
      </c>
      <c r="G101" s="72">
        <v>0</v>
      </c>
      <c r="H101" s="128">
        <v>6700</v>
      </c>
      <c r="I101" s="120"/>
      <c r="J101" s="120">
        <f t="shared" si="9"/>
        <v>104.4776119402985</v>
      </c>
      <c r="K101" s="74">
        <f>F101</f>
        <v>7000</v>
      </c>
      <c r="L101" s="75" t="s">
        <v>267</v>
      </c>
    </row>
    <row r="102" spans="1:12" ht="12.75" customHeight="1">
      <c r="A102" s="127"/>
      <c r="B102" s="87"/>
      <c r="C102" s="121">
        <v>4210</v>
      </c>
      <c r="D102" s="89" t="s">
        <v>80</v>
      </c>
      <c r="E102" s="8">
        <v>3500</v>
      </c>
      <c r="F102" s="8">
        <v>3500</v>
      </c>
      <c r="G102" s="72">
        <v>7000</v>
      </c>
      <c r="H102" s="128">
        <v>4000</v>
      </c>
      <c r="I102" s="120">
        <f>F102/G102*100</f>
        <v>50</v>
      </c>
      <c r="J102" s="120">
        <f t="shared" si="9"/>
        <v>87.5</v>
      </c>
      <c r="K102" s="74">
        <f>F104</f>
        <v>3000</v>
      </c>
      <c r="L102" s="75" t="s">
        <v>268</v>
      </c>
    </row>
    <row r="103" spans="1:12" ht="12.75" customHeight="1">
      <c r="A103" s="127"/>
      <c r="B103" s="87"/>
      <c r="C103" s="121">
        <v>4300</v>
      </c>
      <c r="D103" s="89" t="s">
        <v>78</v>
      </c>
      <c r="E103" s="8">
        <v>8700</v>
      </c>
      <c r="F103" s="8">
        <v>8700</v>
      </c>
      <c r="G103" s="72">
        <v>8100</v>
      </c>
      <c r="H103" s="128">
        <v>7900</v>
      </c>
      <c r="I103" s="120">
        <f>F103/G103*100</f>
        <v>107.40740740740742</v>
      </c>
      <c r="J103" s="120">
        <f t="shared" si="9"/>
        <v>110.12658227848102</v>
      </c>
      <c r="K103" s="74">
        <f>SUM(F102:F103)</f>
        <v>12200</v>
      </c>
      <c r="L103" s="75" t="s">
        <v>266</v>
      </c>
    </row>
    <row r="104" spans="1:12" ht="12.75" customHeight="1">
      <c r="A104" s="127"/>
      <c r="B104" s="87"/>
      <c r="C104" s="121">
        <v>6060</v>
      </c>
      <c r="D104" s="89" t="s">
        <v>88</v>
      </c>
      <c r="E104" s="8">
        <v>3000</v>
      </c>
      <c r="F104" s="8">
        <v>3000</v>
      </c>
      <c r="G104" s="72">
        <v>0</v>
      </c>
      <c r="H104" s="128">
        <v>3000</v>
      </c>
      <c r="I104" s="120"/>
      <c r="J104" s="120">
        <f t="shared" si="9"/>
        <v>100</v>
      </c>
      <c r="K104" s="74">
        <f>SUM(K101:K103)</f>
        <v>22200</v>
      </c>
      <c r="L104" s="75" t="s">
        <v>269</v>
      </c>
    </row>
    <row r="105" spans="1:10" ht="12.75" customHeight="1">
      <c r="A105" s="127"/>
      <c r="B105" s="87"/>
      <c r="C105" s="121"/>
      <c r="D105" s="89"/>
      <c r="E105" s="8"/>
      <c r="F105" s="8"/>
      <c r="G105" s="72"/>
      <c r="H105" s="128"/>
      <c r="I105" s="129"/>
      <c r="J105" s="129"/>
    </row>
    <row r="106" spans="1:12" s="55" customFormat="1" ht="16.5" customHeight="1">
      <c r="A106" s="59" t="s">
        <v>73</v>
      </c>
      <c r="B106" s="60"/>
      <c r="C106" s="61"/>
      <c r="D106" s="62" t="s">
        <v>168</v>
      </c>
      <c r="E106" s="63">
        <f>E110+E113</f>
        <v>1255000</v>
      </c>
      <c r="F106" s="63">
        <f>F107+F110+F113</f>
        <v>1290000</v>
      </c>
      <c r="G106" s="130">
        <f>G110</f>
        <v>0</v>
      </c>
      <c r="H106" s="111">
        <f>H110</f>
        <v>115800</v>
      </c>
      <c r="I106" s="131"/>
      <c r="J106" s="131">
        <f>E106/H106*100</f>
        <v>1083.7651122625216</v>
      </c>
      <c r="K106" s="113"/>
      <c r="L106" s="135"/>
    </row>
    <row r="107" spans="1:12" s="21" customFormat="1" ht="12.75" customHeight="1">
      <c r="A107" s="18"/>
      <c r="B107" s="19" t="s">
        <v>273</v>
      </c>
      <c r="C107" s="23"/>
      <c r="D107" s="17" t="s">
        <v>274</v>
      </c>
      <c r="E107" s="7"/>
      <c r="F107" s="7">
        <f>F108</f>
        <v>35000</v>
      </c>
      <c r="G107" s="124"/>
      <c r="H107" s="7"/>
      <c r="I107" s="116"/>
      <c r="J107" s="116"/>
      <c r="K107" s="9"/>
      <c r="L107" s="117"/>
    </row>
    <row r="108" spans="1:12" s="34" customFormat="1" ht="12.75" customHeight="1">
      <c r="A108" s="14"/>
      <c r="B108" s="32"/>
      <c r="C108" s="33">
        <v>6170</v>
      </c>
      <c r="D108" s="1" t="s">
        <v>275</v>
      </c>
      <c r="E108" s="8"/>
      <c r="F108" s="8">
        <v>35000</v>
      </c>
      <c r="G108" s="64"/>
      <c r="H108" s="8"/>
      <c r="I108" s="120"/>
      <c r="J108" s="120"/>
      <c r="K108" s="9">
        <f>F108</f>
        <v>35000</v>
      </c>
      <c r="L108" s="75" t="s">
        <v>268</v>
      </c>
    </row>
    <row r="109" spans="1:12" s="34" customFormat="1" ht="12.75" customHeight="1">
      <c r="A109" s="14"/>
      <c r="B109" s="32"/>
      <c r="C109" s="33"/>
      <c r="D109" s="1" t="s">
        <v>276</v>
      </c>
      <c r="E109" s="8"/>
      <c r="F109" s="8"/>
      <c r="G109" s="64"/>
      <c r="H109" s="8"/>
      <c r="I109" s="120"/>
      <c r="J109" s="120"/>
      <c r="K109" s="9"/>
      <c r="L109" s="122"/>
    </row>
    <row r="110" spans="1:12" s="126" customFormat="1" ht="12.75" customHeight="1">
      <c r="A110" s="94"/>
      <c r="B110" s="95" t="s">
        <v>74</v>
      </c>
      <c r="C110" s="96"/>
      <c r="D110" s="123" t="s">
        <v>162</v>
      </c>
      <c r="E110" s="7">
        <f>SUM(E111:E112)</f>
        <v>55000</v>
      </c>
      <c r="F110" s="7">
        <f>SUM(F111:F112)</f>
        <v>55000</v>
      </c>
      <c r="G110" s="124">
        <f>SUM(G111:G112)</f>
        <v>0</v>
      </c>
      <c r="H110" s="7">
        <f>SUM(H111:H112)</f>
        <v>115800</v>
      </c>
      <c r="I110" s="116"/>
      <c r="J110" s="116">
        <f>E110/H110*100</f>
        <v>47.49568221070812</v>
      </c>
      <c r="K110" s="74"/>
      <c r="L110" s="125"/>
    </row>
    <row r="111" spans="1:12" ht="12.75" customHeight="1">
      <c r="A111" s="127"/>
      <c r="B111" s="87"/>
      <c r="C111" s="121">
        <v>4210</v>
      </c>
      <c r="D111" s="89" t="s">
        <v>80</v>
      </c>
      <c r="E111" s="8">
        <v>5000</v>
      </c>
      <c r="F111" s="8">
        <v>5000</v>
      </c>
      <c r="G111" s="72">
        <v>0</v>
      </c>
      <c r="H111" s="128">
        <v>6800</v>
      </c>
      <c r="I111" s="120"/>
      <c r="J111" s="120">
        <f>E111/H111*100</f>
        <v>73.52941176470588</v>
      </c>
      <c r="K111" s="74">
        <f>F112</f>
        <v>50000</v>
      </c>
      <c r="L111" s="75" t="s">
        <v>268</v>
      </c>
    </row>
    <row r="112" spans="1:12" ht="12.75" customHeight="1">
      <c r="A112" s="127"/>
      <c r="B112" s="87"/>
      <c r="C112" s="121">
        <v>6050</v>
      </c>
      <c r="D112" s="89" t="s">
        <v>83</v>
      </c>
      <c r="E112" s="8">
        <v>50000</v>
      </c>
      <c r="F112" s="8">
        <v>50000</v>
      </c>
      <c r="G112" s="72">
        <v>0</v>
      </c>
      <c r="H112" s="128">
        <v>109000</v>
      </c>
      <c r="I112" s="120"/>
      <c r="J112" s="120"/>
      <c r="K112" s="74">
        <f>F111</f>
        <v>5000</v>
      </c>
      <c r="L112" s="75" t="s">
        <v>266</v>
      </c>
    </row>
    <row r="113" spans="1:10" ht="12.75" customHeight="1">
      <c r="A113" s="127"/>
      <c r="B113" s="95" t="s">
        <v>74</v>
      </c>
      <c r="C113" s="96"/>
      <c r="D113" s="123" t="s">
        <v>162</v>
      </c>
      <c r="E113" s="7">
        <f>SUM(E114:E115)</f>
        <v>1200000</v>
      </c>
      <c r="F113" s="7">
        <f>SUM(F114:F115)</f>
        <v>1200000</v>
      </c>
      <c r="G113" s="124">
        <f>SUM(G114:G115)</f>
        <v>0</v>
      </c>
      <c r="H113" s="7">
        <f>SUM(H114:H115)</f>
        <v>0</v>
      </c>
      <c r="I113" s="116"/>
      <c r="J113" s="116"/>
    </row>
    <row r="114" spans="1:10" ht="12.75" customHeight="1">
      <c r="A114" s="127"/>
      <c r="B114" s="87"/>
      <c r="C114" s="121">
        <v>6068</v>
      </c>
      <c r="D114" s="89" t="s">
        <v>88</v>
      </c>
      <c r="E114" s="8">
        <v>900000</v>
      </c>
      <c r="F114" s="8">
        <v>900000</v>
      </c>
      <c r="G114" s="72"/>
      <c r="H114" s="128"/>
      <c r="I114" s="120"/>
      <c r="J114" s="120"/>
    </row>
    <row r="115" spans="1:12" ht="12.75" customHeight="1">
      <c r="A115" s="127"/>
      <c r="B115" s="87"/>
      <c r="C115" s="121">
        <v>6069</v>
      </c>
      <c r="D115" s="89" t="s">
        <v>88</v>
      </c>
      <c r="E115" s="8">
        <v>300000</v>
      </c>
      <c r="F115" s="8">
        <v>300000</v>
      </c>
      <c r="G115" s="72"/>
      <c r="H115" s="128"/>
      <c r="I115" s="120"/>
      <c r="J115" s="120"/>
      <c r="K115" s="74">
        <f>F113</f>
        <v>1200000</v>
      </c>
      <c r="L115" s="75" t="s">
        <v>268</v>
      </c>
    </row>
    <row r="116" spans="1:10" ht="12.75" customHeight="1">
      <c r="A116" s="127"/>
      <c r="B116" s="87"/>
      <c r="C116" s="121"/>
      <c r="D116" s="89"/>
      <c r="E116" s="8"/>
      <c r="F116" s="8"/>
      <c r="G116" s="72"/>
      <c r="H116" s="128"/>
      <c r="I116" s="129"/>
      <c r="J116" s="129"/>
    </row>
    <row r="117" spans="1:12" s="115" customFormat="1" ht="16.5" customHeight="1">
      <c r="A117" s="59" t="s">
        <v>90</v>
      </c>
      <c r="B117" s="60"/>
      <c r="C117" s="61"/>
      <c r="D117" s="62" t="s">
        <v>91</v>
      </c>
      <c r="E117" s="63">
        <f>E118+E123</f>
        <v>915754</v>
      </c>
      <c r="F117" s="63">
        <f>F118+F123</f>
        <v>952250</v>
      </c>
      <c r="G117" s="130">
        <f>G118+G123</f>
        <v>1119800</v>
      </c>
      <c r="H117" s="111">
        <f>H118+H123</f>
        <v>1119800</v>
      </c>
      <c r="I117" s="131">
        <f>F117/G117*100</f>
        <v>85.03750669762458</v>
      </c>
      <c r="J117" s="131">
        <f>E117/H117*100</f>
        <v>81.77835327737097</v>
      </c>
      <c r="K117" s="113"/>
      <c r="L117" s="114"/>
    </row>
    <row r="118" spans="1:12" s="126" customFormat="1" ht="12.75" customHeight="1">
      <c r="A118" s="94"/>
      <c r="B118" s="95" t="s">
        <v>92</v>
      </c>
      <c r="C118" s="96"/>
      <c r="D118" s="123" t="s">
        <v>277</v>
      </c>
      <c r="E118" s="7">
        <f>SUM(E120:E122)</f>
        <v>868754</v>
      </c>
      <c r="F118" s="7">
        <f>SUM(F120:F122)</f>
        <v>905250</v>
      </c>
      <c r="G118" s="124">
        <f>SUM(G120:G122)</f>
        <v>1071000</v>
      </c>
      <c r="H118" s="7">
        <f>SUM(H120:H122)</f>
        <v>1071000</v>
      </c>
      <c r="I118" s="116">
        <f>F118/G118*100</f>
        <v>84.52380952380952</v>
      </c>
      <c r="J118" s="116">
        <f>E118/H118*100</f>
        <v>81.11615312791784</v>
      </c>
      <c r="K118" s="74"/>
      <c r="L118" s="125"/>
    </row>
    <row r="119" spans="1:10" ht="12.75" customHeight="1">
      <c r="A119" s="127"/>
      <c r="B119" s="87"/>
      <c r="C119" s="96"/>
      <c r="D119" s="123" t="s">
        <v>278</v>
      </c>
      <c r="E119" s="8"/>
      <c r="F119" s="8"/>
      <c r="G119" s="72"/>
      <c r="H119" s="128"/>
      <c r="I119" s="120"/>
      <c r="J119" s="129"/>
    </row>
    <row r="120" spans="1:10" ht="12.75" customHeight="1">
      <c r="A120" s="127"/>
      <c r="B120" s="87"/>
      <c r="C120" s="121">
        <v>8070</v>
      </c>
      <c r="D120" s="89" t="s">
        <v>179</v>
      </c>
      <c r="E120" s="8">
        <v>350000</v>
      </c>
      <c r="F120" s="8">
        <v>345750</v>
      </c>
      <c r="G120" s="72">
        <v>556300</v>
      </c>
      <c r="H120" s="128">
        <v>477300</v>
      </c>
      <c r="I120" s="120">
        <f>F120/G120*100</f>
        <v>62.151716699622504</v>
      </c>
      <c r="J120" s="120">
        <f>E120/H120*100</f>
        <v>73.32914309658496</v>
      </c>
    </row>
    <row r="121" spans="1:12" ht="12.75" customHeight="1">
      <c r="A121" s="127"/>
      <c r="B121" s="87"/>
      <c r="C121" s="121"/>
      <c r="D121" s="89" t="s">
        <v>223</v>
      </c>
      <c r="E121" s="8"/>
      <c r="F121" s="8"/>
      <c r="G121" s="72"/>
      <c r="H121" s="128"/>
      <c r="I121" s="129"/>
      <c r="J121" s="129"/>
      <c r="K121" s="74">
        <f>F118</f>
        <v>905250</v>
      </c>
      <c r="L121" s="75" t="s">
        <v>266</v>
      </c>
    </row>
    <row r="122" spans="1:10" ht="12.75" customHeight="1">
      <c r="A122" s="127"/>
      <c r="B122" s="87"/>
      <c r="C122" s="121">
        <v>8110</v>
      </c>
      <c r="D122" s="89" t="s">
        <v>192</v>
      </c>
      <c r="E122" s="8">
        <v>518754</v>
      </c>
      <c r="F122" s="8">
        <v>559500</v>
      </c>
      <c r="G122" s="72">
        <v>514700</v>
      </c>
      <c r="H122" s="128">
        <v>593700</v>
      </c>
      <c r="I122" s="120">
        <f>F122/G122*100</f>
        <v>108.70409947542257</v>
      </c>
      <c r="J122" s="120">
        <f>E122/H122*100</f>
        <v>87.37645275391613</v>
      </c>
    </row>
    <row r="123" spans="1:12" s="126" customFormat="1" ht="12.75" customHeight="1">
      <c r="A123" s="94"/>
      <c r="B123" s="95" t="s">
        <v>185</v>
      </c>
      <c r="C123" s="96"/>
      <c r="D123" s="123" t="s">
        <v>186</v>
      </c>
      <c r="E123" s="7">
        <f>E125</f>
        <v>47000</v>
      </c>
      <c r="F123" s="7">
        <f>F125</f>
        <v>47000</v>
      </c>
      <c r="G123" s="124">
        <f>G125</f>
        <v>48800</v>
      </c>
      <c r="H123" s="7">
        <f>H125</f>
        <v>48800</v>
      </c>
      <c r="I123" s="116">
        <f>F123/G123*100</f>
        <v>96.31147540983606</v>
      </c>
      <c r="J123" s="116">
        <f>E123/H123*100</f>
        <v>96.31147540983606</v>
      </c>
      <c r="K123" s="74"/>
      <c r="L123" s="125"/>
    </row>
    <row r="124" spans="1:12" s="126" customFormat="1" ht="12.75" customHeight="1">
      <c r="A124" s="94"/>
      <c r="B124" s="95"/>
      <c r="C124" s="96"/>
      <c r="D124" s="123" t="s">
        <v>187</v>
      </c>
      <c r="E124" s="7"/>
      <c r="F124" s="7"/>
      <c r="G124" s="132"/>
      <c r="H124" s="133"/>
      <c r="I124" s="136"/>
      <c r="J124" s="136"/>
      <c r="K124" s="74"/>
      <c r="L124" s="125"/>
    </row>
    <row r="125" spans="1:12" ht="12.75" customHeight="1">
      <c r="A125" s="127"/>
      <c r="B125" s="87"/>
      <c r="C125" s="121">
        <v>8020</v>
      </c>
      <c r="D125" s="89" t="s">
        <v>279</v>
      </c>
      <c r="E125" s="8">
        <v>47000</v>
      </c>
      <c r="F125" s="8">
        <v>47000</v>
      </c>
      <c r="G125" s="72">
        <v>48800</v>
      </c>
      <c r="H125" s="128">
        <v>48800</v>
      </c>
      <c r="I125" s="120">
        <f>F125/G125*100</f>
        <v>96.31147540983606</v>
      </c>
      <c r="J125" s="120">
        <f>E125/H125*100</f>
        <v>96.31147540983606</v>
      </c>
      <c r="K125" s="74">
        <f>F123</f>
        <v>47000</v>
      </c>
      <c r="L125" s="75" t="s">
        <v>266</v>
      </c>
    </row>
    <row r="126" spans="1:10" ht="12.75" customHeight="1">
      <c r="A126" s="127"/>
      <c r="B126" s="87"/>
      <c r="C126" s="121"/>
      <c r="D126" s="137"/>
      <c r="E126" s="8"/>
      <c r="F126" s="8"/>
      <c r="G126" s="72"/>
      <c r="H126" s="128"/>
      <c r="I126" s="129"/>
      <c r="J126" s="129"/>
    </row>
    <row r="127" spans="1:12" s="115" customFormat="1" ht="16.5" customHeight="1">
      <c r="A127" s="59" t="s">
        <v>52</v>
      </c>
      <c r="B127" s="60"/>
      <c r="C127" s="61"/>
      <c r="D127" s="62" t="s">
        <v>22</v>
      </c>
      <c r="E127" s="63">
        <f aca="true" t="shared" si="10" ref="E127:H128">E128</f>
        <v>817318</v>
      </c>
      <c r="F127" s="63">
        <f t="shared" si="10"/>
        <v>1051358</v>
      </c>
      <c r="G127" s="130">
        <f t="shared" si="10"/>
        <v>977192</v>
      </c>
      <c r="H127" s="111">
        <f t="shared" si="10"/>
        <v>4665</v>
      </c>
      <c r="I127" s="131">
        <f>F127/G127*100</f>
        <v>107.58970601478521</v>
      </c>
      <c r="J127" s="131">
        <f>E127/H127*100</f>
        <v>17520.21436227224</v>
      </c>
      <c r="K127" s="113"/>
      <c r="L127" s="114"/>
    </row>
    <row r="128" spans="1:12" s="126" customFormat="1" ht="12.75" customHeight="1">
      <c r="A128" s="94"/>
      <c r="B128" s="95" t="s">
        <v>93</v>
      </c>
      <c r="C128" s="121"/>
      <c r="D128" s="123" t="s">
        <v>23</v>
      </c>
      <c r="E128" s="7">
        <f t="shared" si="10"/>
        <v>817318</v>
      </c>
      <c r="F128" s="7">
        <f t="shared" si="10"/>
        <v>1051358</v>
      </c>
      <c r="G128" s="124">
        <f t="shared" si="10"/>
        <v>977192</v>
      </c>
      <c r="H128" s="7">
        <f t="shared" si="10"/>
        <v>4665</v>
      </c>
      <c r="I128" s="116">
        <f>F128/G128*100</f>
        <v>107.58970601478521</v>
      </c>
      <c r="J128" s="116">
        <f>E128/H128*100</f>
        <v>17520.21436227224</v>
      </c>
      <c r="K128" s="74"/>
      <c r="L128" s="125"/>
    </row>
    <row r="129" spans="1:10" ht="12.75" customHeight="1">
      <c r="A129" s="127"/>
      <c r="B129" s="87"/>
      <c r="C129" s="121">
        <v>4810</v>
      </c>
      <c r="D129" s="89" t="s">
        <v>180</v>
      </c>
      <c r="E129" s="8">
        <f>SUM(E130:E131)</f>
        <v>817318</v>
      </c>
      <c r="F129" s="8">
        <f>SUM(F130:F131)</f>
        <v>1051358</v>
      </c>
      <c r="G129" s="64">
        <f>SUM(G130:G131)</f>
        <v>977192</v>
      </c>
      <c r="H129" s="8">
        <f>SUM(H130:H131)</f>
        <v>4665</v>
      </c>
      <c r="I129" s="120">
        <f>F129/G129*100</f>
        <v>107.58970601478521</v>
      </c>
      <c r="J129" s="120">
        <f>E129/H129*100</f>
        <v>17520.21436227224</v>
      </c>
    </row>
    <row r="130" spans="1:12" ht="12.75" customHeight="1">
      <c r="A130" s="127"/>
      <c r="B130" s="87"/>
      <c r="C130" s="121"/>
      <c r="D130" s="89" t="s">
        <v>94</v>
      </c>
      <c r="E130" s="8">
        <v>500000</v>
      </c>
      <c r="F130" s="8">
        <v>357040</v>
      </c>
      <c r="G130" s="72">
        <v>122000</v>
      </c>
      <c r="H130" s="128">
        <v>831</v>
      </c>
      <c r="I130" s="120">
        <f>F130/G130*100</f>
        <v>292.655737704918</v>
      </c>
      <c r="J130" s="120">
        <f>E130/K130*100</f>
        <v>47.55753986748567</v>
      </c>
      <c r="K130" s="74">
        <f>F129</f>
        <v>1051358</v>
      </c>
      <c r="L130" s="75" t="s">
        <v>266</v>
      </c>
    </row>
    <row r="131" spans="1:10" ht="12.75" customHeight="1">
      <c r="A131" s="127"/>
      <c r="B131" s="87"/>
      <c r="C131" s="121"/>
      <c r="D131" s="89" t="s">
        <v>280</v>
      </c>
      <c r="E131" s="8">
        <v>317318</v>
      </c>
      <c r="F131" s="8">
        <v>694318</v>
      </c>
      <c r="G131" s="72">
        <v>855192</v>
      </c>
      <c r="H131" s="128">
        <v>3834</v>
      </c>
      <c r="I131" s="120">
        <f>F131/G131*100</f>
        <v>81.18855181058755</v>
      </c>
      <c r="J131" s="120" t="e">
        <f>E131/K131*100</f>
        <v>#DIV/0!</v>
      </c>
    </row>
    <row r="132" spans="1:10" ht="12.75" customHeight="1">
      <c r="A132" s="127"/>
      <c r="B132" s="87"/>
      <c r="C132" s="121"/>
      <c r="D132" s="89" t="s">
        <v>281</v>
      </c>
      <c r="E132" s="8"/>
      <c r="F132" s="8"/>
      <c r="G132" s="72"/>
      <c r="H132" s="128"/>
      <c r="I132" s="129"/>
      <c r="J132" s="129"/>
    </row>
    <row r="133" spans="1:10" ht="12.75" customHeight="1">
      <c r="A133" s="127"/>
      <c r="B133" s="87"/>
      <c r="C133" s="121"/>
      <c r="D133" s="89"/>
      <c r="E133" s="8"/>
      <c r="F133" s="8"/>
      <c r="G133" s="72"/>
      <c r="H133" s="128"/>
      <c r="I133" s="129"/>
      <c r="J133" s="129"/>
    </row>
    <row r="134" spans="1:12" s="115" customFormat="1" ht="16.5" customHeight="1">
      <c r="A134" s="59" t="s">
        <v>136</v>
      </c>
      <c r="B134" s="60"/>
      <c r="C134" s="61"/>
      <c r="D134" s="62" t="s">
        <v>123</v>
      </c>
      <c r="E134" s="63" t="e">
        <f>E135+E150+E162+E182+E185+E199+E222+E236+#REF!</f>
        <v>#REF!</v>
      </c>
      <c r="F134" s="63">
        <f>F135+F150+F162+F182+F185+F199+F222+F236</f>
        <v>17318636</v>
      </c>
      <c r="G134" s="130" t="e">
        <f>G135+G150+G162+G185+G199+G222+G236+#REF!</f>
        <v>#REF!</v>
      </c>
      <c r="H134" s="111" t="e">
        <f>H135+H150+H162+H185+H199+H222+H236+#REF!</f>
        <v>#REF!</v>
      </c>
      <c r="I134" s="131" t="e">
        <f aca="true" t="shared" si="11" ref="I134:I140">F134/G134*100</f>
        <v>#REF!</v>
      </c>
      <c r="J134" s="131" t="e">
        <f aca="true" t="shared" si="12" ref="J134:J140">E134/H134*100</f>
        <v>#REF!</v>
      </c>
      <c r="K134" s="113"/>
      <c r="L134" s="114"/>
    </row>
    <row r="135" spans="1:12" s="126" customFormat="1" ht="12.75" customHeight="1">
      <c r="A135" s="94"/>
      <c r="B135" s="95" t="s">
        <v>137</v>
      </c>
      <c r="C135" s="96"/>
      <c r="D135" s="123" t="s">
        <v>138</v>
      </c>
      <c r="E135" s="138">
        <f>SUM(E136:E149)</f>
        <v>1210198</v>
      </c>
      <c r="F135" s="7">
        <f>SUM(F136:F149)</f>
        <v>1186436</v>
      </c>
      <c r="G135" s="139">
        <f>SUM(G136:G149)</f>
        <v>1230280</v>
      </c>
      <c r="H135" s="138">
        <f>SUM(H136:H149)</f>
        <v>1211198</v>
      </c>
      <c r="I135" s="116">
        <f t="shared" si="11"/>
        <v>96.43625841271906</v>
      </c>
      <c r="J135" s="116">
        <f t="shared" si="12"/>
        <v>99.9174371159794</v>
      </c>
      <c r="K135" s="74"/>
      <c r="L135" s="125"/>
    </row>
    <row r="136" spans="1:10" ht="12.75" customHeight="1">
      <c r="A136" s="127"/>
      <c r="B136" s="87"/>
      <c r="C136" s="121">
        <v>3020</v>
      </c>
      <c r="D136" s="89" t="s">
        <v>249</v>
      </c>
      <c r="E136" s="140">
        <v>3950</v>
      </c>
      <c r="F136" s="8">
        <v>4750</v>
      </c>
      <c r="G136" s="72">
        <v>4150</v>
      </c>
      <c r="H136" s="128">
        <v>3950</v>
      </c>
      <c r="I136" s="120">
        <f t="shared" si="11"/>
        <v>114.45783132530121</v>
      </c>
      <c r="J136" s="120">
        <f t="shared" si="12"/>
        <v>100</v>
      </c>
    </row>
    <row r="137" spans="1:12" ht="12.75" customHeight="1">
      <c r="A137" s="127"/>
      <c r="B137" s="87"/>
      <c r="C137" s="121">
        <v>4010</v>
      </c>
      <c r="D137" s="89" t="s">
        <v>114</v>
      </c>
      <c r="E137" s="140">
        <v>860598</v>
      </c>
      <c r="F137" s="8">
        <v>831007</v>
      </c>
      <c r="G137" s="72">
        <v>867598</v>
      </c>
      <c r="H137" s="128">
        <v>860598</v>
      </c>
      <c r="I137" s="120">
        <f t="shared" si="11"/>
        <v>95.782493735578</v>
      </c>
      <c r="J137" s="120">
        <f t="shared" si="12"/>
        <v>100</v>
      </c>
      <c r="K137" s="74">
        <f>SUM(F137:F141)</f>
        <v>1088990</v>
      </c>
      <c r="L137" s="75" t="s">
        <v>267</v>
      </c>
    </row>
    <row r="138" spans="1:10" ht="12.75" customHeight="1">
      <c r="A138" s="127"/>
      <c r="B138" s="87"/>
      <c r="C138" s="121">
        <v>4040</v>
      </c>
      <c r="D138" s="89" t="s">
        <v>124</v>
      </c>
      <c r="E138" s="140">
        <v>62271</v>
      </c>
      <c r="F138" s="8">
        <v>71200</v>
      </c>
      <c r="G138" s="72">
        <v>67475</v>
      </c>
      <c r="H138" s="128">
        <v>62271</v>
      </c>
      <c r="I138" s="120">
        <f t="shared" si="11"/>
        <v>105.520563171545</v>
      </c>
      <c r="J138" s="120">
        <f t="shared" si="12"/>
        <v>100</v>
      </c>
    </row>
    <row r="139" spans="1:12" ht="12.75" customHeight="1">
      <c r="A139" s="127"/>
      <c r="B139" s="87"/>
      <c r="C139" s="121">
        <v>4110</v>
      </c>
      <c r="D139" s="89" t="s">
        <v>126</v>
      </c>
      <c r="E139" s="140">
        <v>161151</v>
      </c>
      <c r="F139" s="8">
        <v>159836</v>
      </c>
      <c r="G139" s="72">
        <v>162451</v>
      </c>
      <c r="H139" s="128">
        <v>161151</v>
      </c>
      <c r="I139" s="120">
        <f t="shared" si="11"/>
        <v>98.39028383943466</v>
      </c>
      <c r="J139" s="120">
        <f t="shared" si="12"/>
        <v>100</v>
      </c>
      <c r="K139" s="74">
        <f>F136+SUM(F142:F149)</f>
        <v>97446</v>
      </c>
      <c r="L139" s="75" t="s">
        <v>266</v>
      </c>
    </row>
    <row r="140" spans="1:12" ht="12.75" customHeight="1">
      <c r="A140" s="127"/>
      <c r="B140" s="87"/>
      <c r="C140" s="121">
        <v>4120</v>
      </c>
      <c r="D140" s="89" t="s">
        <v>115</v>
      </c>
      <c r="E140" s="140">
        <v>21350</v>
      </c>
      <c r="F140" s="8">
        <v>21947</v>
      </c>
      <c r="G140" s="72">
        <v>22050</v>
      </c>
      <c r="H140" s="128">
        <v>21350</v>
      </c>
      <c r="I140" s="120">
        <f t="shared" si="11"/>
        <v>99.5328798185941</v>
      </c>
      <c r="J140" s="120">
        <f t="shared" si="12"/>
        <v>100</v>
      </c>
      <c r="K140" s="74">
        <f>SUM(K137:K139)</f>
        <v>1186436</v>
      </c>
      <c r="L140" s="75" t="s">
        <v>269</v>
      </c>
    </row>
    <row r="141" spans="1:10" ht="12.75" customHeight="1">
      <c r="A141" s="127"/>
      <c r="B141" s="87"/>
      <c r="C141" s="121">
        <v>4170</v>
      </c>
      <c r="D141" s="89" t="s">
        <v>282</v>
      </c>
      <c r="E141" s="140"/>
      <c r="F141" s="8">
        <v>5000</v>
      </c>
      <c r="G141" s="72"/>
      <c r="H141" s="128"/>
      <c r="I141" s="120"/>
      <c r="J141" s="120"/>
    </row>
    <row r="142" spans="1:10" ht="12.75" customHeight="1">
      <c r="A142" s="127"/>
      <c r="B142" s="87"/>
      <c r="C142" s="121">
        <v>4210</v>
      </c>
      <c r="D142" s="89" t="s">
        <v>80</v>
      </c>
      <c r="E142" s="140">
        <v>24867</v>
      </c>
      <c r="F142" s="8">
        <v>21731</v>
      </c>
      <c r="G142" s="72">
        <v>20455</v>
      </c>
      <c r="H142" s="128">
        <v>25867</v>
      </c>
      <c r="I142" s="120">
        <f>F142/G142*100</f>
        <v>106.23808359814227</v>
      </c>
      <c r="J142" s="120">
        <f aca="true" t="shared" si="13" ref="J142:J163">E142/H142*100</f>
        <v>96.13407043723663</v>
      </c>
    </row>
    <row r="143" spans="1:10" ht="12.75" customHeight="1">
      <c r="A143" s="127"/>
      <c r="B143" s="87"/>
      <c r="C143" s="121">
        <v>4240</v>
      </c>
      <c r="D143" s="89" t="s">
        <v>139</v>
      </c>
      <c r="E143" s="140">
        <v>2500</v>
      </c>
      <c r="F143" s="8">
        <v>1200</v>
      </c>
      <c r="G143" s="72">
        <v>3000</v>
      </c>
      <c r="H143" s="128">
        <v>2500</v>
      </c>
      <c r="I143" s="120">
        <f>F143/G143*100</f>
        <v>40</v>
      </c>
      <c r="J143" s="120">
        <f t="shared" si="13"/>
        <v>100</v>
      </c>
    </row>
    <row r="144" spans="1:10" ht="12.75" customHeight="1">
      <c r="A144" s="127"/>
      <c r="B144" s="87"/>
      <c r="C144" s="121">
        <v>4260</v>
      </c>
      <c r="D144" s="89" t="s">
        <v>81</v>
      </c>
      <c r="E144" s="140">
        <v>14200</v>
      </c>
      <c r="F144" s="8">
        <v>9000</v>
      </c>
      <c r="G144" s="72">
        <v>20000</v>
      </c>
      <c r="H144" s="128">
        <v>14200</v>
      </c>
      <c r="I144" s="120">
        <f>F144/G144*100</f>
        <v>45</v>
      </c>
      <c r="J144" s="120">
        <f t="shared" si="13"/>
        <v>100</v>
      </c>
    </row>
    <row r="145" spans="1:10" ht="12.75" customHeight="1">
      <c r="A145" s="127"/>
      <c r="B145" s="87"/>
      <c r="C145" s="121">
        <v>4270</v>
      </c>
      <c r="D145" s="89" t="s">
        <v>82</v>
      </c>
      <c r="E145" s="140">
        <v>2000</v>
      </c>
      <c r="F145" s="8">
        <v>2000</v>
      </c>
      <c r="G145" s="72">
        <v>3000</v>
      </c>
      <c r="H145" s="128">
        <v>2000</v>
      </c>
      <c r="I145" s="120">
        <f>F145/G145*100</f>
        <v>66.66666666666666</v>
      </c>
      <c r="J145" s="120">
        <f t="shared" si="13"/>
        <v>100</v>
      </c>
    </row>
    <row r="146" spans="1:10" ht="12.75" customHeight="1">
      <c r="A146" s="127"/>
      <c r="B146" s="87"/>
      <c r="C146" s="121">
        <v>4300</v>
      </c>
      <c r="D146" s="89" t="s">
        <v>78</v>
      </c>
      <c r="E146" s="140">
        <v>12300</v>
      </c>
      <c r="F146" s="8">
        <v>9982</v>
      </c>
      <c r="G146" s="72">
        <v>3000</v>
      </c>
      <c r="H146" s="128">
        <v>12300</v>
      </c>
      <c r="I146" s="120">
        <f>F146/G146*100</f>
        <v>332.73333333333335</v>
      </c>
      <c r="J146" s="120">
        <f t="shared" si="13"/>
        <v>100</v>
      </c>
    </row>
    <row r="147" spans="1:10" ht="12.75" customHeight="1">
      <c r="A147" s="127"/>
      <c r="B147" s="87"/>
      <c r="C147" s="121">
        <v>4350</v>
      </c>
      <c r="D147" s="89" t="s">
        <v>270</v>
      </c>
      <c r="E147" s="140">
        <v>1000</v>
      </c>
      <c r="F147" s="8">
        <v>1200</v>
      </c>
      <c r="G147" s="72">
        <v>0</v>
      </c>
      <c r="H147" s="128">
        <v>1000</v>
      </c>
      <c r="I147" s="120"/>
      <c r="J147" s="120">
        <f t="shared" si="13"/>
        <v>100</v>
      </c>
    </row>
    <row r="148" spans="1:10" ht="12.75" customHeight="1">
      <c r="A148" s="127"/>
      <c r="B148" s="87"/>
      <c r="C148" s="121">
        <v>4410</v>
      </c>
      <c r="D148" s="89" t="s">
        <v>125</v>
      </c>
      <c r="E148" s="140">
        <v>700</v>
      </c>
      <c r="F148" s="8">
        <v>700</v>
      </c>
      <c r="G148" s="72">
        <v>11700</v>
      </c>
      <c r="H148" s="128">
        <v>700</v>
      </c>
      <c r="I148" s="120">
        <f aca="true" t="shared" si="14" ref="I148:I163">F148/G148*100</f>
        <v>5.982905982905983</v>
      </c>
      <c r="J148" s="120">
        <f t="shared" si="13"/>
        <v>100</v>
      </c>
    </row>
    <row r="149" spans="1:10" ht="12.75" customHeight="1">
      <c r="A149" s="127"/>
      <c r="B149" s="87"/>
      <c r="C149" s="121">
        <v>4440</v>
      </c>
      <c r="D149" s="89" t="s">
        <v>127</v>
      </c>
      <c r="E149" s="140">
        <v>43311</v>
      </c>
      <c r="F149" s="8">
        <v>46883</v>
      </c>
      <c r="G149" s="72">
        <v>45401</v>
      </c>
      <c r="H149" s="128">
        <v>43311</v>
      </c>
      <c r="I149" s="120">
        <f t="shared" si="14"/>
        <v>103.26424528094095</v>
      </c>
      <c r="J149" s="120">
        <f t="shared" si="13"/>
        <v>100</v>
      </c>
    </row>
    <row r="150" spans="1:12" s="126" customFormat="1" ht="12.75" customHeight="1">
      <c r="A150" s="94"/>
      <c r="B150" s="95" t="s">
        <v>141</v>
      </c>
      <c r="C150" s="96"/>
      <c r="D150" s="123" t="s">
        <v>142</v>
      </c>
      <c r="E150" s="138">
        <f>SUM(E151:E161)</f>
        <v>531220</v>
      </c>
      <c r="F150" s="7">
        <f>SUM(F151:F161)</f>
        <v>500340</v>
      </c>
      <c r="G150" s="139">
        <f>SUM(G151:G161)</f>
        <v>538602</v>
      </c>
      <c r="H150" s="138">
        <f>SUM(H151:H161)</f>
        <v>531220</v>
      </c>
      <c r="I150" s="116">
        <f t="shared" si="14"/>
        <v>92.89605311528736</v>
      </c>
      <c r="J150" s="116">
        <f t="shared" si="13"/>
        <v>100</v>
      </c>
      <c r="K150" s="74"/>
      <c r="L150" s="125"/>
    </row>
    <row r="151" spans="1:10" ht="12.75" customHeight="1">
      <c r="A151" s="127"/>
      <c r="B151" s="87"/>
      <c r="C151" s="121">
        <v>3020</v>
      </c>
      <c r="D151" s="89" t="s">
        <v>249</v>
      </c>
      <c r="E151" s="140">
        <v>591</v>
      </c>
      <c r="F151" s="8">
        <v>2000</v>
      </c>
      <c r="G151" s="72">
        <v>744</v>
      </c>
      <c r="H151" s="128">
        <v>591</v>
      </c>
      <c r="I151" s="120">
        <f t="shared" si="14"/>
        <v>268.81720430107526</v>
      </c>
      <c r="J151" s="120">
        <f t="shared" si="13"/>
        <v>100</v>
      </c>
    </row>
    <row r="152" spans="1:12" ht="12.75" customHeight="1">
      <c r="A152" s="127"/>
      <c r="B152" s="87"/>
      <c r="C152" s="121">
        <v>4010</v>
      </c>
      <c r="D152" s="89" t="s">
        <v>114</v>
      </c>
      <c r="E152" s="140">
        <v>369000</v>
      </c>
      <c r="F152" s="8">
        <v>339696</v>
      </c>
      <c r="G152" s="72">
        <v>374000</v>
      </c>
      <c r="H152" s="128">
        <v>369000</v>
      </c>
      <c r="I152" s="120">
        <f t="shared" si="14"/>
        <v>90.82780748663102</v>
      </c>
      <c r="J152" s="120">
        <f t="shared" si="13"/>
        <v>100</v>
      </c>
      <c r="K152" s="74">
        <f>SUM(F152:F155)</f>
        <v>445240</v>
      </c>
      <c r="L152" s="75" t="s">
        <v>267</v>
      </c>
    </row>
    <row r="153" spans="1:10" ht="12.75" customHeight="1">
      <c r="A153" s="127"/>
      <c r="B153" s="87"/>
      <c r="C153" s="121">
        <v>4040</v>
      </c>
      <c r="D153" s="89" t="s">
        <v>124</v>
      </c>
      <c r="E153" s="140">
        <v>28953</v>
      </c>
      <c r="F153" s="8">
        <v>31200</v>
      </c>
      <c r="G153" s="72">
        <v>30439</v>
      </c>
      <c r="H153" s="128">
        <v>28953</v>
      </c>
      <c r="I153" s="120">
        <f t="shared" si="14"/>
        <v>102.50008213147608</v>
      </c>
      <c r="J153" s="120">
        <f t="shared" si="13"/>
        <v>100</v>
      </c>
    </row>
    <row r="154" spans="1:12" ht="12.75" customHeight="1">
      <c r="A154" s="127"/>
      <c r="B154" s="87"/>
      <c r="C154" s="121">
        <v>4110</v>
      </c>
      <c r="D154" s="89" t="s">
        <v>126</v>
      </c>
      <c r="E154" s="140">
        <v>69844</v>
      </c>
      <c r="F154" s="8">
        <v>65643</v>
      </c>
      <c r="G154" s="72">
        <v>69844</v>
      </c>
      <c r="H154" s="128">
        <v>69844</v>
      </c>
      <c r="I154" s="120">
        <f t="shared" si="14"/>
        <v>93.98516694347403</v>
      </c>
      <c r="J154" s="120">
        <f t="shared" si="13"/>
        <v>100</v>
      </c>
      <c r="K154" s="74">
        <f>SUM(F156:F161)+F151</f>
        <v>55100</v>
      </c>
      <c r="L154" s="75" t="s">
        <v>266</v>
      </c>
    </row>
    <row r="155" spans="1:12" ht="12.75" customHeight="1">
      <c r="A155" s="127"/>
      <c r="B155" s="87"/>
      <c r="C155" s="121">
        <v>4120</v>
      </c>
      <c r="D155" s="89" t="s">
        <v>115</v>
      </c>
      <c r="E155" s="140">
        <v>9021</v>
      </c>
      <c r="F155" s="8">
        <v>8701</v>
      </c>
      <c r="G155" s="72">
        <v>9021</v>
      </c>
      <c r="H155" s="128">
        <v>9021</v>
      </c>
      <c r="I155" s="120">
        <f t="shared" si="14"/>
        <v>96.45272142777964</v>
      </c>
      <c r="J155" s="120">
        <f t="shared" si="13"/>
        <v>100</v>
      </c>
      <c r="K155" s="74">
        <f>SUM(K152:K154)</f>
        <v>500340</v>
      </c>
      <c r="L155" s="75" t="s">
        <v>269</v>
      </c>
    </row>
    <row r="156" spans="1:10" ht="12.75" customHeight="1">
      <c r="A156" s="127"/>
      <c r="B156" s="87"/>
      <c r="C156" s="121">
        <v>4210</v>
      </c>
      <c r="D156" s="89" t="s">
        <v>80</v>
      </c>
      <c r="E156" s="140">
        <v>13542</v>
      </c>
      <c r="F156" s="8">
        <v>13898</v>
      </c>
      <c r="G156" s="72">
        <v>12045</v>
      </c>
      <c r="H156" s="128">
        <v>13542</v>
      </c>
      <c r="I156" s="120">
        <f t="shared" si="14"/>
        <v>115.38397675383976</v>
      </c>
      <c r="J156" s="120">
        <f t="shared" si="13"/>
        <v>100</v>
      </c>
    </row>
    <row r="157" spans="1:10" ht="12.75" customHeight="1">
      <c r="A157" s="127"/>
      <c r="B157" s="87"/>
      <c r="C157" s="121">
        <v>4240</v>
      </c>
      <c r="D157" s="89" t="s">
        <v>139</v>
      </c>
      <c r="E157" s="140">
        <v>1000</v>
      </c>
      <c r="F157" s="8">
        <v>2500</v>
      </c>
      <c r="G157" s="72">
        <v>2000</v>
      </c>
      <c r="H157" s="128">
        <v>1000</v>
      </c>
      <c r="I157" s="120">
        <f t="shared" si="14"/>
        <v>125</v>
      </c>
      <c r="J157" s="120">
        <f t="shared" si="13"/>
        <v>100</v>
      </c>
    </row>
    <row r="158" spans="1:10" ht="12.75" customHeight="1">
      <c r="A158" s="127"/>
      <c r="B158" s="87"/>
      <c r="C158" s="121">
        <v>4260</v>
      </c>
      <c r="D158" s="89" t="s">
        <v>81</v>
      </c>
      <c r="E158" s="140">
        <v>9000</v>
      </c>
      <c r="F158" s="8">
        <v>4400</v>
      </c>
      <c r="G158" s="72">
        <v>9540</v>
      </c>
      <c r="H158" s="128">
        <v>9000</v>
      </c>
      <c r="I158" s="120">
        <f t="shared" si="14"/>
        <v>46.12159329140461</v>
      </c>
      <c r="J158" s="120">
        <f t="shared" si="13"/>
        <v>100</v>
      </c>
    </row>
    <row r="159" spans="1:10" ht="12.75" customHeight="1">
      <c r="A159" s="127"/>
      <c r="B159" s="87"/>
      <c r="C159" s="121">
        <v>4300</v>
      </c>
      <c r="D159" s="89" t="s">
        <v>78</v>
      </c>
      <c r="E159" s="140">
        <v>3800</v>
      </c>
      <c r="F159" s="8">
        <v>4500</v>
      </c>
      <c r="G159" s="72">
        <v>4500</v>
      </c>
      <c r="H159" s="128">
        <v>3800</v>
      </c>
      <c r="I159" s="120">
        <f t="shared" si="14"/>
        <v>100</v>
      </c>
      <c r="J159" s="120">
        <f t="shared" si="13"/>
        <v>100</v>
      </c>
    </row>
    <row r="160" spans="1:10" ht="12.75" customHeight="1">
      <c r="A160" s="127"/>
      <c r="B160" s="87"/>
      <c r="C160" s="121">
        <v>4410</v>
      </c>
      <c r="D160" s="89" t="s">
        <v>125</v>
      </c>
      <c r="E160" s="140">
        <v>150</v>
      </c>
      <c r="F160" s="8">
        <v>150</v>
      </c>
      <c r="G160" s="72">
        <v>150</v>
      </c>
      <c r="H160" s="128">
        <v>150</v>
      </c>
      <c r="I160" s="120">
        <f t="shared" si="14"/>
        <v>100</v>
      </c>
      <c r="J160" s="120">
        <f t="shared" si="13"/>
        <v>100</v>
      </c>
    </row>
    <row r="161" spans="1:10" ht="12.75" customHeight="1">
      <c r="A161" s="127"/>
      <c r="B161" s="87"/>
      <c r="C161" s="121">
        <v>4440</v>
      </c>
      <c r="D161" s="89" t="s">
        <v>127</v>
      </c>
      <c r="E161" s="140">
        <v>26319</v>
      </c>
      <c r="F161" s="8">
        <v>27652</v>
      </c>
      <c r="G161" s="72">
        <v>26319</v>
      </c>
      <c r="H161" s="128">
        <v>26319</v>
      </c>
      <c r="I161" s="120">
        <f t="shared" si="14"/>
        <v>105.06478209658421</v>
      </c>
      <c r="J161" s="120">
        <f t="shared" si="13"/>
        <v>100</v>
      </c>
    </row>
    <row r="162" spans="1:12" s="126" customFormat="1" ht="12.75" customHeight="1">
      <c r="A162" s="94"/>
      <c r="B162" s="95" t="s">
        <v>143</v>
      </c>
      <c r="C162" s="96"/>
      <c r="D162" s="123" t="s">
        <v>144</v>
      </c>
      <c r="E162" s="138">
        <f>SUM(E163:E181)</f>
        <v>3831276</v>
      </c>
      <c r="F162" s="7">
        <f>SUM(F163:F181)</f>
        <v>3831276</v>
      </c>
      <c r="G162" s="139">
        <f>SUM(G163:G181)</f>
        <v>3658895</v>
      </c>
      <c r="H162" s="138">
        <f>SUM(H163:H181)</f>
        <v>3827541</v>
      </c>
      <c r="I162" s="116">
        <f t="shared" si="14"/>
        <v>104.71128578436932</v>
      </c>
      <c r="J162" s="116">
        <f t="shared" si="13"/>
        <v>100.09758223360639</v>
      </c>
      <c r="K162" s="74"/>
      <c r="L162" s="125"/>
    </row>
    <row r="163" spans="1:10" ht="12.75" customHeight="1">
      <c r="A163" s="127"/>
      <c r="B163" s="87"/>
      <c r="C163" s="121">
        <v>2540</v>
      </c>
      <c r="D163" s="1" t="s">
        <v>220</v>
      </c>
      <c r="E163" s="140">
        <v>42000</v>
      </c>
      <c r="F163" s="8">
        <v>42000</v>
      </c>
      <c r="G163" s="72">
        <v>23000</v>
      </c>
      <c r="H163" s="128">
        <v>34058</v>
      </c>
      <c r="I163" s="120">
        <f t="shared" si="14"/>
        <v>182.6086956521739</v>
      </c>
      <c r="J163" s="120">
        <f t="shared" si="13"/>
        <v>123.31904398379237</v>
      </c>
    </row>
    <row r="164" spans="1:10" ht="12.75" customHeight="1">
      <c r="A164" s="127"/>
      <c r="B164" s="87"/>
      <c r="C164" s="121"/>
      <c r="D164" s="1" t="s">
        <v>221</v>
      </c>
      <c r="E164" s="140"/>
      <c r="F164" s="8"/>
      <c r="G164" s="72"/>
      <c r="H164" s="128"/>
      <c r="I164" s="120"/>
      <c r="J164" s="120"/>
    </row>
    <row r="165" spans="1:10" ht="12.75" customHeight="1">
      <c r="A165" s="127"/>
      <c r="B165" s="87"/>
      <c r="C165" s="121">
        <v>3020</v>
      </c>
      <c r="D165" s="89" t="s">
        <v>249</v>
      </c>
      <c r="E165" s="8">
        <v>9923</v>
      </c>
      <c r="F165" s="8">
        <v>6163</v>
      </c>
      <c r="G165" s="72">
        <v>11423</v>
      </c>
      <c r="H165" s="128">
        <v>9923</v>
      </c>
      <c r="I165" s="120">
        <f aca="true" t="shared" si="15" ref="I165:I170">F165/G165*100</f>
        <v>53.95255186903616</v>
      </c>
      <c r="J165" s="120">
        <f aca="true" t="shared" si="16" ref="J165:J178">E165/H165*100</f>
        <v>100</v>
      </c>
    </row>
    <row r="166" spans="1:12" ht="12.75" customHeight="1">
      <c r="A166" s="127"/>
      <c r="B166" s="87"/>
      <c r="C166" s="121">
        <v>4010</v>
      </c>
      <c r="D166" s="89" t="s">
        <v>114</v>
      </c>
      <c r="E166" s="140">
        <v>2380068</v>
      </c>
      <c r="F166" s="8">
        <v>2433671</v>
      </c>
      <c r="G166" s="72">
        <v>2411198</v>
      </c>
      <c r="H166" s="128">
        <v>2383634</v>
      </c>
      <c r="I166" s="120">
        <f t="shared" si="15"/>
        <v>100.93202632052613</v>
      </c>
      <c r="J166" s="120">
        <f t="shared" si="16"/>
        <v>99.85039649543512</v>
      </c>
      <c r="K166" s="74">
        <f>SUM(F166:F169)+F171</f>
        <v>3144715</v>
      </c>
      <c r="L166" s="75" t="s">
        <v>267</v>
      </c>
    </row>
    <row r="167" spans="1:12" ht="12.75" customHeight="1">
      <c r="A167" s="127"/>
      <c r="B167" s="87"/>
      <c r="C167" s="121">
        <v>4040</v>
      </c>
      <c r="D167" s="89" t="s">
        <v>124</v>
      </c>
      <c r="E167" s="140">
        <v>192117</v>
      </c>
      <c r="F167" s="8">
        <v>199402</v>
      </c>
      <c r="G167" s="72">
        <v>193806</v>
      </c>
      <c r="H167" s="128">
        <v>192117</v>
      </c>
      <c r="I167" s="120">
        <f t="shared" si="15"/>
        <v>102.88742350598021</v>
      </c>
      <c r="J167" s="120">
        <f t="shared" si="16"/>
        <v>100</v>
      </c>
      <c r="K167" s="74">
        <f>F163</f>
        <v>42000</v>
      </c>
      <c r="L167" s="75" t="s">
        <v>283</v>
      </c>
    </row>
    <row r="168" spans="1:12" ht="12.75" customHeight="1">
      <c r="A168" s="127"/>
      <c r="B168" s="87"/>
      <c r="C168" s="121">
        <v>4110</v>
      </c>
      <c r="D168" s="89" t="s">
        <v>126</v>
      </c>
      <c r="E168" s="140">
        <v>459629</v>
      </c>
      <c r="F168" s="8">
        <v>438975</v>
      </c>
      <c r="G168" s="72">
        <v>458618</v>
      </c>
      <c r="H168" s="128">
        <v>460270</v>
      </c>
      <c r="I168" s="120">
        <f t="shared" si="15"/>
        <v>95.71691473077813</v>
      </c>
      <c r="J168" s="120">
        <f t="shared" si="16"/>
        <v>99.86073391704869</v>
      </c>
      <c r="K168" s="74">
        <f>F165+SUM(F172:F181)+F170</f>
        <v>644561</v>
      </c>
      <c r="L168" s="75" t="s">
        <v>266</v>
      </c>
    </row>
    <row r="169" spans="1:12" ht="12.75" customHeight="1">
      <c r="A169" s="127"/>
      <c r="B169" s="87"/>
      <c r="C169" s="121">
        <v>4120</v>
      </c>
      <c r="D169" s="89" t="s">
        <v>115</v>
      </c>
      <c r="E169" s="140">
        <v>63451</v>
      </c>
      <c r="F169" s="8">
        <v>63067</v>
      </c>
      <c r="G169" s="72">
        <v>62827</v>
      </c>
      <c r="H169" s="128">
        <v>63451</v>
      </c>
      <c r="I169" s="120">
        <f t="shared" si="15"/>
        <v>100.38200136883823</v>
      </c>
      <c r="J169" s="120">
        <f t="shared" si="16"/>
        <v>100</v>
      </c>
      <c r="K169" s="74">
        <f>SUM(K166:K168)</f>
        <v>3831276</v>
      </c>
      <c r="L169" s="75" t="s">
        <v>269</v>
      </c>
    </row>
    <row r="170" spans="1:10" ht="12.75" customHeight="1">
      <c r="A170" s="127"/>
      <c r="B170" s="87"/>
      <c r="C170" s="121">
        <v>4140</v>
      </c>
      <c r="D170" s="89" t="s">
        <v>87</v>
      </c>
      <c r="E170" s="140">
        <v>8810</v>
      </c>
      <c r="F170" s="8">
        <v>12200</v>
      </c>
      <c r="G170" s="72">
        <v>5000</v>
      </c>
      <c r="H170" s="128">
        <v>8810</v>
      </c>
      <c r="I170" s="120">
        <f t="shared" si="15"/>
        <v>244</v>
      </c>
      <c r="J170" s="120">
        <f t="shared" si="16"/>
        <v>100</v>
      </c>
    </row>
    <row r="171" spans="1:10" ht="12.75" customHeight="1">
      <c r="A171" s="127"/>
      <c r="B171" s="87"/>
      <c r="C171" s="121">
        <v>4170</v>
      </c>
      <c r="D171" s="89" t="s">
        <v>282</v>
      </c>
      <c r="E171" s="140">
        <v>49450</v>
      </c>
      <c r="F171" s="8">
        <v>9600</v>
      </c>
      <c r="G171" s="72">
        <v>0</v>
      </c>
      <c r="H171" s="128">
        <v>49450</v>
      </c>
      <c r="I171" s="120"/>
      <c r="J171" s="120">
        <f t="shared" si="16"/>
        <v>100</v>
      </c>
    </row>
    <row r="172" spans="1:10" ht="12.75" customHeight="1">
      <c r="A172" s="127"/>
      <c r="B172" s="87"/>
      <c r="C172" s="121">
        <v>4210</v>
      </c>
      <c r="D172" s="89" t="s">
        <v>80</v>
      </c>
      <c r="E172" s="140">
        <v>118130</v>
      </c>
      <c r="F172" s="8">
        <v>137770</v>
      </c>
      <c r="G172" s="72">
        <v>91830</v>
      </c>
      <c r="H172" s="128">
        <v>118130</v>
      </c>
      <c r="I172" s="120">
        <f>F172/G172*100</f>
        <v>150.0272242186649</v>
      </c>
      <c r="J172" s="120">
        <f t="shared" si="16"/>
        <v>100</v>
      </c>
    </row>
    <row r="173" spans="1:10" ht="12.75" customHeight="1">
      <c r="A173" s="127"/>
      <c r="B173" s="87"/>
      <c r="C173" s="121">
        <v>4240</v>
      </c>
      <c r="D173" s="89" t="s">
        <v>139</v>
      </c>
      <c r="E173" s="140">
        <v>29630</v>
      </c>
      <c r="F173" s="8">
        <v>29140</v>
      </c>
      <c r="G173" s="72">
        <v>26450</v>
      </c>
      <c r="H173" s="128">
        <v>29630</v>
      </c>
      <c r="I173" s="120">
        <f>F173/G173*100</f>
        <v>110.17013232514176</v>
      </c>
      <c r="J173" s="120">
        <f t="shared" si="16"/>
        <v>100</v>
      </c>
    </row>
    <row r="174" spans="1:10" ht="12.75" customHeight="1">
      <c r="A174" s="127"/>
      <c r="B174" s="87"/>
      <c r="C174" s="121">
        <v>4260</v>
      </c>
      <c r="D174" s="89" t="s">
        <v>81</v>
      </c>
      <c r="E174" s="140">
        <v>101227</v>
      </c>
      <c r="F174" s="8">
        <v>115770</v>
      </c>
      <c r="G174" s="72">
        <v>102227</v>
      </c>
      <c r="H174" s="128">
        <v>101227</v>
      </c>
      <c r="I174" s="120">
        <f>F174/G174*100</f>
        <v>113.2479677580287</v>
      </c>
      <c r="J174" s="120">
        <f t="shared" si="16"/>
        <v>100</v>
      </c>
    </row>
    <row r="175" spans="1:10" ht="12.75" customHeight="1">
      <c r="A175" s="127"/>
      <c r="B175" s="87"/>
      <c r="C175" s="121">
        <v>4270</v>
      </c>
      <c r="D175" s="89" t="s">
        <v>82</v>
      </c>
      <c r="E175" s="140">
        <v>129459</v>
      </c>
      <c r="F175" s="8">
        <v>54829</v>
      </c>
      <c r="G175" s="72">
        <v>28259</v>
      </c>
      <c r="H175" s="128">
        <v>129459</v>
      </c>
      <c r="I175" s="120">
        <f>F175/G175*100</f>
        <v>194.0231430694646</v>
      </c>
      <c r="J175" s="120">
        <f t="shared" si="16"/>
        <v>100</v>
      </c>
    </row>
    <row r="176" spans="1:10" ht="12.75" customHeight="1">
      <c r="A176" s="127"/>
      <c r="B176" s="87"/>
      <c r="C176" s="121">
        <v>4300</v>
      </c>
      <c r="D176" s="89" t="s">
        <v>78</v>
      </c>
      <c r="E176" s="140">
        <v>82738</v>
      </c>
      <c r="F176" s="8">
        <v>94693</v>
      </c>
      <c r="G176" s="72">
        <v>90696</v>
      </c>
      <c r="H176" s="128">
        <v>82738</v>
      </c>
      <c r="I176" s="120">
        <f>F176/G176*100</f>
        <v>104.40703007850401</v>
      </c>
      <c r="J176" s="120">
        <f t="shared" si="16"/>
        <v>100</v>
      </c>
    </row>
    <row r="177" spans="1:10" ht="12.75" customHeight="1">
      <c r="A177" s="127"/>
      <c r="B177" s="87"/>
      <c r="C177" s="121">
        <v>4350</v>
      </c>
      <c r="D177" s="89" t="s">
        <v>270</v>
      </c>
      <c r="E177" s="140">
        <v>5946</v>
      </c>
      <c r="F177" s="8">
        <v>8740</v>
      </c>
      <c r="G177" s="72">
        <v>0</v>
      </c>
      <c r="H177" s="128">
        <v>5946</v>
      </c>
      <c r="I177" s="120"/>
      <c r="J177" s="120">
        <f t="shared" si="16"/>
        <v>100</v>
      </c>
    </row>
    <row r="178" spans="1:10" ht="12.75" customHeight="1">
      <c r="A178" s="127"/>
      <c r="B178" s="87"/>
      <c r="C178" s="121">
        <v>4410</v>
      </c>
      <c r="D178" s="89" t="s">
        <v>125</v>
      </c>
      <c r="E178" s="140">
        <v>5927</v>
      </c>
      <c r="F178" s="8">
        <v>5968</v>
      </c>
      <c r="G178" s="72">
        <v>4500</v>
      </c>
      <c r="H178" s="128">
        <v>5927</v>
      </c>
      <c r="I178" s="120">
        <f>F178/G178*100</f>
        <v>132.6222222222222</v>
      </c>
      <c r="J178" s="120">
        <f t="shared" si="16"/>
        <v>100</v>
      </c>
    </row>
    <row r="179" spans="1:10" ht="12.75" customHeight="1">
      <c r="A179" s="127"/>
      <c r="B179" s="87"/>
      <c r="C179" s="121">
        <v>4430</v>
      </c>
      <c r="D179" s="89" t="s">
        <v>120</v>
      </c>
      <c r="E179" s="140"/>
      <c r="F179" s="8">
        <v>2336</v>
      </c>
      <c r="G179" s="72"/>
      <c r="H179" s="128"/>
      <c r="I179" s="120"/>
      <c r="J179" s="120"/>
    </row>
    <row r="180" spans="1:10" ht="12.75" customHeight="1">
      <c r="A180" s="127"/>
      <c r="B180" s="87"/>
      <c r="C180" s="121">
        <v>4440</v>
      </c>
      <c r="D180" s="89" t="s">
        <v>127</v>
      </c>
      <c r="E180" s="140">
        <v>148471</v>
      </c>
      <c r="F180" s="8">
        <v>172532</v>
      </c>
      <c r="G180" s="72">
        <v>149061</v>
      </c>
      <c r="H180" s="128">
        <v>148471</v>
      </c>
      <c r="I180" s="120">
        <f>F180/G180*100</f>
        <v>115.74590268413603</v>
      </c>
      <c r="J180" s="120">
        <f>E180/H180*100</f>
        <v>100</v>
      </c>
    </row>
    <row r="181" spans="1:10" ht="12.75" customHeight="1">
      <c r="A181" s="127"/>
      <c r="B181" s="87"/>
      <c r="C181" s="121">
        <v>4530</v>
      </c>
      <c r="D181" s="89" t="s">
        <v>284</v>
      </c>
      <c r="E181" s="140">
        <v>4300</v>
      </c>
      <c r="F181" s="8">
        <v>4420</v>
      </c>
      <c r="G181" s="72"/>
      <c r="H181" s="128">
        <v>4300</v>
      </c>
      <c r="I181" s="120">
        <v>0</v>
      </c>
      <c r="J181" s="120">
        <f>E181/H181*100</f>
        <v>100</v>
      </c>
    </row>
    <row r="182" spans="1:10" ht="12.75" customHeight="1">
      <c r="A182" s="127"/>
      <c r="B182" s="95" t="s">
        <v>143</v>
      </c>
      <c r="C182" s="96"/>
      <c r="D182" s="123" t="s">
        <v>144</v>
      </c>
      <c r="E182" s="138">
        <f>SUM(E183:E184)</f>
        <v>500000</v>
      </c>
      <c r="F182" s="7">
        <f>SUM(F183:F184)</f>
        <v>432010</v>
      </c>
      <c r="G182" s="72"/>
      <c r="H182" s="128"/>
      <c r="I182" s="120"/>
      <c r="J182" s="120"/>
    </row>
    <row r="183" spans="1:12" ht="12.75" customHeight="1">
      <c r="A183" s="127"/>
      <c r="B183" s="87"/>
      <c r="C183" s="121">
        <v>6058</v>
      </c>
      <c r="D183" s="89" t="s">
        <v>83</v>
      </c>
      <c r="E183" s="140">
        <v>375000</v>
      </c>
      <c r="F183" s="8">
        <v>324008</v>
      </c>
      <c r="G183" s="72"/>
      <c r="H183" s="128"/>
      <c r="I183" s="120"/>
      <c r="J183" s="120"/>
      <c r="K183" s="74">
        <f>F182</f>
        <v>432010</v>
      </c>
      <c r="L183" s="75" t="s">
        <v>268</v>
      </c>
    </row>
    <row r="184" spans="1:10" ht="12.75" customHeight="1">
      <c r="A184" s="127"/>
      <c r="B184" s="87"/>
      <c r="C184" s="121">
        <v>6059</v>
      </c>
      <c r="D184" s="89" t="s">
        <v>83</v>
      </c>
      <c r="E184" s="140">
        <v>125000</v>
      </c>
      <c r="F184" s="8">
        <v>108002</v>
      </c>
      <c r="G184" s="72"/>
      <c r="H184" s="128"/>
      <c r="I184" s="120"/>
      <c r="J184" s="120"/>
    </row>
    <row r="185" spans="1:12" s="126" customFormat="1" ht="12.75" customHeight="1">
      <c r="A185" s="94"/>
      <c r="B185" s="95" t="s">
        <v>98</v>
      </c>
      <c r="C185" s="96"/>
      <c r="D185" s="123" t="s">
        <v>99</v>
      </c>
      <c r="E185" s="138">
        <f>SUM(E186:E198)</f>
        <v>1069274</v>
      </c>
      <c r="F185" s="7">
        <f>SUM(F186:F198)</f>
        <v>1069396</v>
      </c>
      <c r="G185" s="139">
        <f>SUM(G186:G198)</f>
        <v>1192000</v>
      </c>
      <c r="H185" s="138">
        <f>SUM(H186:H198)</f>
        <v>1164254</v>
      </c>
      <c r="I185" s="116">
        <f aca="true" t="shared" si="17" ref="I185:I190">F185/G185*100</f>
        <v>89.71442953020134</v>
      </c>
      <c r="J185" s="116">
        <f aca="true" t="shared" si="18" ref="J185:J190">E185/H185*100</f>
        <v>91.84198637067169</v>
      </c>
      <c r="K185" s="74"/>
      <c r="L185" s="125"/>
    </row>
    <row r="186" spans="1:10" ht="12.75" customHeight="1">
      <c r="A186" s="127"/>
      <c r="B186" s="87"/>
      <c r="C186" s="121">
        <v>3020</v>
      </c>
      <c r="D186" s="89" t="s">
        <v>249</v>
      </c>
      <c r="E186" s="140">
        <v>2400</v>
      </c>
      <c r="F186" s="8">
        <v>4060</v>
      </c>
      <c r="G186" s="72">
        <v>2400</v>
      </c>
      <c r="H186" s="128">
        <v>2400</v>
      </c>
      <c r="I186" s="120">
        <f t="shared" si="17"/>
        <v>169.16666666666666</v>
      </c>
      <c r="J186" s="120">
        <f t="shared" si="18"/>
        <v>100</v>
      </c>
    </row>
    <row r="187" spans="1:12" ht="12.75" customHeight="1">
      <c r="A187" s="127"/>
      <c r="B187" s="87"/>
      <c r="C187" s="121">
        <v>4010</v>
      </c>
      <c r="D187" s="89" t="s">
        <v>114</v>
      </c>
      <c r="E187" s="140">
        <v>725860</v>
      </c>
      <c r="F187" s="8">
        <v>758458</v>
      </c>
      <c r="G187" s="72">
        <v>862860</v>
      </c>
      <c r="H187" s="128">
        <v>820840</v>
      </c>
      <c r="I187" s="120">
        <f t="shared" si="17"/>
        <v>87.90047052824328</v>
      </c>
      <c r="J187" s="120">
        <f t="shared" si="18"/>
        <v>88.42892646557186</v>
      </c>
      <c r="K187" s="74">
        <f>SUM(F187:F191)</f>
        <v>959335</v>
      </c>
      <c r="L187" s="75" t="s">
        <v>267</v>
      </c>
    </row>
    <row r="188" spans="1:10" ht="12.75" customHeight="1">
      <c r="A188" s="127"/>
      <c r="B188" s="87"/>
      <c r="C188" s="121">
        <v>4040</v>
      </c>
      <c r="D188" s="89" t="s">
        <v>124</v>
      </c>
      <c r="E188" s="140">
        <v>50993</v>
      </c>
      <c r="F188" s="8">
        <v>47500</v>
      </c>
      <c r="G188" s="72">
        <v>45815</v>
      </c>
      <c r="H188" s="128">
        <v>50993</v>
      </c>
      <c r="I188" s="120">
        <f t="shared" si="17"/>
        <v>103.67783477027174</v>
      </c>
      <c r="J188" s="120">
        <f t="shared" si="18"/>
        <v>100</v>
      </c>
    </row>
    <row r="189" spans="1:12" ht="12.75" customHeight="1">
      <c r="A189" s="127"/>
      <c r="B189" s="87"/>
      <c r="C189" s="121">
        <v>4110</v>
      </c>
      <c r="D189" s="89" t="s">
        <v>126</v>
      </c>
      <c r="E189" s="140">
        <v>160306</v>
      </c>
      <c r="F189" s="8">
        <v>136140</v>
      </c>
      <c r="G189" s="72">
        <v>161906</v>
      </c>
      <c r="H189" s="128">
        <v>160306</v>
      </c>
      <c r="I189" s="120">
        <f t="shared" si="17"/>
        <v>84.08582757896558</v>
      </c>
      <c r="J189" s="120">
        <f t="shared" si="18"/>
        <v>100</v>
      </c>
      <c r="K189" s="74">
        <f>F186+SUM(F192:F198)</f>
        <v>110061</v>
      </c>
      <c r="L189" s="75" t="s">
        <v>266</v>
      </c>
    </row>
    <row r="190" spans="1:12" ht="12.75" customHeight="1">
      <c r="A190" s="127"/>
      <c r="B190" s="87"/>
      <c r="C190" s="121">
        <v>4120</v>
      </c>
      <c r="D190" s="89" t="s">
        <v>115</v>
      </c>
      <c r="E190" s="140">
        <v>22176</v>
      </c>
      <c r="F190" s="8">
        <v>16837</v>
      </c>
      <c r="G190" s="72">
        <v>22376</v>
      </c>
      <c r="H190" s="128">
        <v>22176</v>
      </c>
      <c r="I190" s="120">
        <f t="shared" si="17"/>
        <v>75.24579907043261</v>
      </c>
      <c r="J190" s="120">
        <f t="shared" si="18"/>
        <v>100</v>
      </c>
      <c r="K190" s="74">
        <f>SUM(K187:K189)</f>
        <v>1069396</v>
      </c>
      <c r="L190" s="75" t="s">
        <v>269</v>
      </c>
    </row>
    <row r="191" spans="1:10" ht="12.75" customHeight="1">
      <c r="A191" s="127"/>
      <c r="B191" s="87"/>
      <c r="C191" s="121">
        <v>4170</v>
      </c>
      <c r="D191" s="89" t="s">
        <v>282</v>
      </c>
      <c r="E191" s="140"/>
      <c r="F191" s="8">
        <v>400</v>
      </c>
      <c r="G191" s="72"/>
      <c r="H191" s="128"/>
      <c r="I191" s="120"/>
      <c r="J191" s="120"/>
    </row>
    <row r="192" spans="1:10" ht="12.75" customHeight="1">
      <c r="A192" s="127"/>
      <c r="B192" s="87"/>
      <c r="C192" s="121">
        <v>4210</v>
      </c>
      <c r="D192" s="89" t="s">
        <v>80</v>
      </c>
      <c r="E192" s="140">
        <v>8552</v>
      </c>
      <c r="F192" s="8">
        <v>11425</v>
      </c>
      <c r="G192" s="72">
        <v>5577</v>
      </c>
      <c r="H192" s="128">
        <v>8552</v>
      </c>
      <c r="I192" s="120">
        <f>F192/G192*100</f>
        <v>204.8592433207818</v>
      </c>
      <c r="J192" s="120">
        <f aca="true" t="shared" si="19" ref="J192:J200">E192/H192*100</f>
        <v>100</v>
      </c>
    </row>
    <row r="193" spans="1:10" ht="12.75" customHeight="1">
      <c r="A193" s="127"/>
      <c r="B193" s="87"/>
      <c r="C193" s="121">
        <v>4240</v>
      </c>
      <c r="D193" s="89" t="s">
        <v>139</v>
      </c>
      <c r="E193" s="140">
        <v>1000</v>
      </c>
      <c r="F193" s="8">
        <v>1300</v>
      </c>
      <c r="G193" s="72">
        <v>1000</v>
      </c>
      <c r="H193" s="128">
        <v>1000</v>
      </c>
      <c r="I193" s="120">
        <f>F193/G193*100</f>
        <v>130</v>
      </c>
      <c r="J193" s="120">
        <f t="shared" si="19"/>
        <v>100</v>
      </c>
    </row>
    <row r="194" spans="1:10" ht="12.75" customHeight="1">
      <c r="A194" s="127"/>
      <c r="B194" s="87"/>
      <c r="C194" s="121">
        <v>4260</v>
      </c>
      <c r="D194" s="89" t="s">
        <v>81</v>
      </c>
      <c r="E194" s="140">
        <v>27700</v>
      </c>
      <c r="F194" s="8">
        <v>26643</v>
      </c>
      <c r="G194" s="72">
        <v>21152</v>
      </c>
      <c r="H194" s="128">
        <v>27700</v>
      </c>
      <c r="I194" s="120">
        <f>F194/G194*100</f>
        <v>125.95972012102874</v>
      </c>
      <c r="J194" s="120">
        <f t="shared" si="19"/>
        <v>100</v>
      </c>
    </row>
    <row r="195" spans="1:10" ht="12.75" customHeight="1">
      <c r="A195" s="127"/>
      <c r="B195" s="87"/>
      <c r="C195" s="121">
        <v>4300</v>
      </c>
      <c r="D195" s="89" t="s">
        <v>78</v>
      </c>
      <c r="E195" s="140">
        <v>15276</v>
      </c>
      <c r="F195" s="8">
        <v>11824</v>
      </c>
      <c r="G195" s="72">
        <v>7803</v>
      </c>
      <c r="H195" s="128">
        <v>15276</v>
      </c>
      <c r="I195" s="120">
        <f>F195/G195*100</f>
        <v>151.53146225810585</v>
      </c>
      <c r="J195" s="120">
        <f t="shared" si="19"/>
        <v>100</v>
      </c>
    </row>
    <row r="196" spans="1:10" ht="12.75" customHeight="1">
      <c r="A196" s="127"/>
      <c r="B196" s="87"/>
      <c r="C196" s="121">
        <v>4350</v>
      </c>
      <c r="D196" s="89" t="s">
        <v>270</v>
      </c>
      <c r="E196" s="140">
        <v>2400</v>
      </c>
      <c r="F196" s="8">
        <v>1000</v>
      </c>
      <c r="G196" s="72">
        <v>0</v>
      </c>
      <c r="H196" s="128">
        <v>2400</v>
      </c>
      <c r="I196" s="120"/>
      <c r="J196" s="120">
        <f t="shared" si="19"/>
        <v>100</v>
      </c>
    </row>
    <row r="197" spans="1:10" ht="12.75" customHeight="1">
      <c r="A197" s="127"/>
      <c r="B197" s="87"/>
      <c r="C197" s="121">
        <v>4410</v>
      </c>
      <c r="D197" s="89" t="s">
        <v>125</v>
      </c>
      <c r="E197" s="140">
        <v>700</v>
      </c>
      <c r="F197" s="8">
        <v>560</v>
      </c>
      <c r="G197" s="72">
        <v>1200</v>
      </c>
      <c r="H197" s="128">
        <v>700</v>
      </c>
      <c r="I197" s="120">
        <f>F197/G197*100</f>
        <v>46.666666666666664</v>
      </c>
      <c r="J197" s="120">
        <f t="shared" si="19"/>
        <v>100</v>
      </c>
    </row>
    <row r="198" spans="1:10" ht="12.75" customHeight="1">
      <c r="A198" s="127"/>
      <c r="B198" s="87"/>
      <c r="C198" s="121">
        <v>4440</v>
      </c>
      <c r="D198" s="89" t="s">
        <v>127</v>
      </c>
      <c r="E198" s="140">
        <v>51911</v>
      </c>
      <c r="F198" s="8">
        <v>53249</v>
      </c>
      <c r="G198" s="72">
        <v>59911</v>
      </c>
      <c r="H198" s="128">
        <v>51911</v>
      </c>
      <c r="I198" s="120">
        <f>F198/G198*100</f>
        <v>88.88017225551235</v>
      </c>
      <c r="J198" s="120">
        <f t="shared" si="19"/>
        <v>100</v>
      </c>
    </row>
    <row r="199" spans="1:12" s="126" customFormat="1" ht="12.75" customHeight="1">
      <c r="A199" s="94"/>
      <c r="B199" s="95" t="s">
        <v>145</v>
      </c>
      <c r="C199" s="96"/>
      <c r="D199" s="123" t="s">
        <v>172</v>
      </c>
      <c r="E199" s="138">
        <f>SUM(E200:E221)</f>
        <v>9918351</v>
      </c>
      <c r="F199" s="7">
        <f>SUM(F200:F221)</f>
        <v>9923351</v>
      </c>
      <c r="G199" s="139">
        <f>SUM(G200:G221)</f>
        <v>10242978</v>
      </c>
      <c r="H199" s="138">
        <f>SUM(H200:H221)</f>
        <v>10089377</v>
      </c>
      <c r="I199" s="116">
        <f>F199/G199*100</f>
        <v>96.87955006834926</v>
      </c>
      <c r="J199" s="116">
        <f t="shared" si="19"/>
        <v>98.3048903812396</v>
      </c>
      <c r="K199" s="74"/>
      <c r="L199" s="125"/>
    </row>
    <row r="200" spans="1:10" ht="12.75" customHeight="1">
      <c r="A200" s="127"/>
      <c r="B200" s="87"/>
      <c r="C200" s="121">
        <v>2540</v>
      </c>
      <c r="D200" s="1" t="s">
        <v>220</v>
      </c>
      <c r="E200" s="140">
        <v>172000</v>
      </c>
      <c r="F200" s="8">
        <v>172000</v>
      </c>
      <c r="G200" s="72">
        <v>150000</v>
      </c>
      <c r="H200" s="128">
        <v>161000</v>
      </c>
      <c r="I200" s="120">
        <f>F200/G200*100</f>
        <v>114.66666666666667</v>
      </c>
      <c r="J200" s="120">
        <f t="shared" si="19"/>
        <v>106.83229813664596</v>
      </c>
    </row>
    <row r="201" spans="1:10" ht="12.75" customHeight="1">
      <c r="A201" s="127"/>
      <c r="B201" s="87"/>
      <c r="C201" s="121"/>
      <c r="D201" s="1" t="s">
        <v>221</v>
      </c>
      <c r="E201" s="140"/>
      <c r="F201" s="8"/>
      <c r="G201" s="72"/>
      <c r="H201" s="128"/>
      <c r="I201" s="129"/>
      <c r="J201" s="129"/>
    </row>
    <row r="202" spans="1:10" ht="12.75" customHeight="1">
      <c r="A202" s="127"/>
      <c r="B202" s="87"/>
      <c r="C202" s="121">
        <v>3020</v>
      </c>
      <c r="D202" s="89" t="s">
        <v>249</v>
      </c>
      <c r="E202" s="140">
        <v>142111</v>
      </c>
      <c r="F202" s="8">
        <v>141700</v>
      </c>
      <c r="G202" s="72">
        <v>206337</v>
      </c>
      <c r="H202" s="128">
        <v>142111</v>
      </c>
      <c r="I202" s="120">
        <f aca="true" t="shared" si="20" ref="I202:I207">F202/G202*100</f>
        <v>68.67406233491812</v>
      </c>
      <c r="J202" s="120">
        <f aca="true" t="shared" si="21" ref="J202:J218">E202/H202*100</f>
        <v>100</v>
      </c>
    </row>
    <row r="203" spans="1:12" ht="12.75" customHeight="1">
      <c r="A203" s="127"/>
      <c r="B203" s="87"/>
      <c r="C203" s="121">
        <v>4010</v>
      </c>
      <c r="D203" s="89" t="s">
        <v>114</v>
      </c>
      <c r="E203" s="140">
        <v>6342615</v>
      </c>
      <c r="F203" s="8">
        <v>6583883</v>
      </c>
      <c r="G203" s="72">
        <v>6596088</v>
      </c>
      <c r="H203" s="128">
        <v>6514379</v>
      </c>
      <c r="I203" s="120">
        <f t="shared" si="20"/>
        <v>99.81496608292673</v>
      </c>
      <c r="J203" s="120">
        <f t="shared" si="21"/>
        <v>97.36330968769241</v>
      </c>
      <c r="K203" s="74">
        <f>SUM(F203:F206)+F208</f>
        <v>8373724</v>
      </c>
      <c r="L203" s="75" t="s">
        <v>267</v>
      </c>
    </row>
    <row r="204" spans="1:12" ht="12.75" customHeight="1">
      <c r="A204" s="127"/>
      <c r="B204" s="87"/>
      <c r="C204" s="121">
        <v>4040</v>
      </c>
      <c r="D204" s="89" t="s">
        <v>124</v>
      </c>
      <c r="E204" s="140">
        <v>530747</v>
      </c>
      <c r="F204" s="8">
        <v>542035</v>
      </c>
      <c r="G204" s="72">
        <v>536906</v>
      </c>
      <c r="H204" s="128">
        <v>530747</v>
      </c>
      <c r="I204" s="120">
        <f t="shared" si="20"/>
        <v>100.9552882627499</v>
      </c>
      <c r="J204" s="120">
        <f t="shared" si="21"/>
        <v>100</v>
      </c>
      <c r="K204" s="74">
        <f>F200</f>
        <v>172000</v>
      </c>
      <c r="L204" s="75" t="s">
        <v>283</v>
      </c>
    </row>
    <row r="205" spans="1:12" ht="12.75" customHeight="1">
      <c r="A205" s="127"/>
      <c r="B205" s="87"/>
      <c r="C205" s="121">
        <v>4110</v>
      </c>
      <c r="D205" s="89" t="s">
        <v>126</v>
      </c>
      <c r="E205" s="140">
        <v>1276437</v>
      </c>
      <c r="F205" s="8">
        <v>1039407</v>
      </c>
      <c r="G205" s="72">
        <v>1290154</v>
      </c>
      <c r="H205" s="128">
        <v>1276437</v>
      </c>
      <c r="I205" s="120">
        <f t="shared" si="20"/>
        <v>80.56456826084329</v>
      </c>
      <c r="J205" s="120">
        <f t="shared" si="21"/>
        <v>100</v>
      </c>
      <c r="K205" s="74">
        <f>F202+SUM(F209:F221)+F207</f>
        <v>1377627</v>
      </c>
      <c r="L205" s="75" t="s">
        <v>266</v>
      </c>
    </row>
    <row r="206" spans="1:12" ht="12.75" customHeight="1">
      <c r="A206" s="127"/>
      <c r="B206" s="87"/>
      <c r="C206" s="121">
        <v>4120</v>
      </c>
      <c r="D206" s="89" t="s">
        <v>115</v>
      </c>
      <c r="E206" s="140">
        <v>175985</v>
      </c>
      <c r="F206" s="8">
        <v>173099</v>
      </c>
      <c r="G206" s="72">
        <v>177825</v>
      </c>
      <c r="H206" s="128">
        <v>175985</v>
      </c>
      <c r="I206" s="120">
        <f t="shared" si="20"/>
        <v>97.34233094334317</v>
      </c>
      <c r="J206" s="120">
        <f t="shared" si="21"/>
        <v>100</v>
      </c>
      <c r="K206" s="74">
        <f>SUM(K203:K205)</f>
        <v>9923351</v>
      </c>
      <c r="L206" s="75" t="s">
        <v>269</v>
      </c>
    </row>
    <row r="207" spans="1:10" ht="12.75" customHeight="1">
      <c r="A207" s="127"/>
      <c r="B207" s="87"/>
      <c r="C207" s="121">
        <v>4140</v>
      </c>
      <c r="D207" s="89" t="s">
        <v>87</v>
      </c>
      <c r="E207" s="140">
        <v>9154</v>
      </c>
      <c r="F207" s="8">
        <v>16000</v>
      </c>
      <c r="G207" s="72">
        <v>11800</v>
      </c>
      <c r="H207" s="128">
        <v>11454</v>
      </c>
      <c r="I207" s="120">
        <f t="shared" si="20"/>
        <v>135.59322033898303</v>
      </c>
      <c r="J207" s="120">
        <f t="shared" si="21"/>
        <v>79.91967871485943</v>
      </c>
    </row>
    <row r="208" spans="1:10" ht="12.75" customHeight="1">
      <c r="A208" s="127"/>
      <c r="B208" s="87"/>
      <c r="C208" s="121">
        <v>4170</v>
      </c>
      <c r="D208" s="89" t="s">
        <v>282</v>
      </c>
      <c r="E208" s="140">
        <v>47940</v>
      </c>
      <c r="F208" s="8">
        <v>35300</v>
      </c>
      <c r="G208" s="72">
        <v>0</v>
      </c>
      <c r="H208" s="128">
        <v>47940</v>
      </c>
      <c r="I208" s="120"/>
      <c r="J208" s="120">
        <f t="shared" si="21"/>
        <v>100</v>
      </c>
    </row>
    <row r="209" spans="1:10" ht="12.75" customHeight="1">
      <c r="A209" s="127"/>
      <c r="B209" s="87"/>
      <c r="C209" s="121">
        <v>4210</v>
      </c>
      <c r="D209" s="89" t="s">
        <v>80</v>
      </c>
      <c r="E209" s="140">
        <v>214141</v>
      </c>
      <c r="F209" s="8">
        <v>201273</v>
      </c>
      <c r="G209" s="72">
        <v>135004</v>
      </c>
      <c r="H209" s="128">
        <v>214141</v>
      </c>
      <c r="I209" s="120">
        <f>F209/G209*100</f>
        <v>149.08669372759326</v>
      </c>
      <c r="J209" s="120">
        <f t="shared" si="21"/>
        <v>100</v>
      </c>
    </row>
    <row r="210" spans="1:10" ht="12.75" customHeight="1">
      <c r="A210" s="127"/>
      <c r="B210" s="87"/>
      <c r="C210" s="121">
        <v>4240</v>
      </c>
      <c r="D210" s="89" t="s">
        <v>139</v>
      </c>
      <c r="E210" s="140">
        <v>44600</v>
      </c>
      <c r="F210" s="8">
        <v>38000</v>
      </c>
      <c r="G210" s="72">
        <v>38500</v>
      </c>
      <c r="H210" s="128">
        <v>44600</v>
      </c>
      <c r="I210" s="120">
        <f>F210/G210*100</f>
        <v>98.7012987012987</v>
      </c>
      <c r="J210" s="120">
        <f t="shared" si="21"/>
        <v>100</v>
      </c>
    </row>
    <row r="211" spans="1:10" ht="12.75" customHeight="1">
      <c r="A211" s="127"/>
      <c r="B211" s="87"/>
      <c r="C211" s="121">
        <v>4260</v>
      </c>
      <c r="D211" s="89" t="s">
        <v>81</v>
      </c>
      <c r="E211" s="140">
        <v>353275</v>
      </c>
      <c r="F211" s="8">
        <v>347643</v>
      </c>
      <c r="G211" s="72">
        <v>415006</v>
      </c>
      <c r="H211" s="128">
        <v>356805</v>
      </c>
      <c r="I211" s="120">
        <f>F211/G211*100</f>
        <v>83.76818648405083</v>
      </c>
      <c r="J211" s="120">
        <f t="shared" si="21"/>
        <v>99.01066408822746</v>
      </c>
    </row>
    <row r="212" spans="1:10" ht="12.75" customHeight="1">
      <c r="A212" s="127"/>
      <c r="B212" s="87"/>
      <c r="C212" s="121">
        <v>4270</v>
      </c>
      <c r="D212" s="89" t="s">
        <v>82</v>
      </c>
      <c r="E212" s="140">
        <v>37877</v>
      </c>
      <c r="F212" s="8">
        <v>23800</v>
      </c>
      <c r="G212" s="72">
        <v>88000</v>
      </c>
      <c r="H212" s="128">
        <v>37877</v>
      </c>
      <c r="I212" s="120">
        <f>F212/G212*100</f>
        <v>27.045454545454543</v>
      </c>
      <c r="J212" s="120">
        <f t="shared" si="21"/>
        <v>100</v>
      </c>
    </row>
    <row r="213" spans="1:10" ht="12.75" customHeight="1">
      <c r="A213" s="127"/>
      <c r="B213" s="87"/>
      <c r="C213" s="121">
        <v>4300</v>
      </c>
      <c r="D213" s="89" t="s">
        <v>78</v>
      </c>
      <c r="E213" s="140">
        <v>124484</v>
      </c>
      <c r="F213" s="8">
        <v>127112</v>
      </c>
      <c r="G213" s="72">
        <v>163610</v>
      </c>
      <c r="H213" s="128">
        <v>128656</v>
      </c>
      <c r="I213" s="120">
        <f>F213/G213*100</f>
        <v>77.69207261169855</v>
      </c>
      <c r="J213" s="120">
        <f t="shared" si="21"/>
        <v>96.75724412386519</v>
      </c>
    </row>
    <row r="214" spans="1:10" ht="12.75" customHeight="1">
      <c r="A214" s="127"/>
      <c r="B214" s="87"/>
      <c r="C214" s="121">
        <v>4350</v>
      </c>
      <c r="D214" s="89" t="s">
        <v>270</v>
      </c>
      <c r="E214" s="140">
        <v>11150</v>
      </c>
      <c r="F214" s="8">
        <v>10000</v>
      </c>
      <c r="G214" s="72">
        <v>0</v>
      </c>
      <c r="H214" s="128">
        <v>10150</v>
      </c>
      <c r="I214" s="120"/>
      <c r="J214" s="120">
        <f t="shared" si="21"/>
        <v>109.85221674876848</v>
      </c>
    </row>
    <row r="215" spans="1:10" ht="12.75" customHeight="1">
      <c r="A215" s="127"/>
      <c r="B215" s="87"/>
      <c r="C215" s="121">
        <v>4410</v>
      </c>
      <c r="D215" s="89" t="s">
        <v>125</v>
      </c>
      <c r="E215" s="140">
        <v>13996</v>
      </c>
      <c r="F215" s="8">
        <v>13500</v>
      </c>
      <c r="G215" s="72">
        <v>16100</v>
      </c>
      <c r="H215" s="128">
        <v>13996</v>
      </c>
      <c r="I215" s="120">
        <f>F215/G215*100</f>
        <v>83.85093167701864</v>
      </c>
      <c r="J215" s="120">
        <f t="shared" si="21"/>
        <v>100</v>
      </c>
    </row>
    <row r="216" spans="1:10" ht="12.75" customHeight="1">
      <c r="A216" s="127"/>
      <c r="B216" s="87"/>
      <c r="C216" s="121">
        <v>4420</v>
      </c>
      <c r="D216" s="89" t="s">
        <v>130</v>
      </c>
      <c r="E216" s="140">
        <v>1000</v>
      </c>
      <c r="F216" s="8">
        <v>1000</v>
      </c>
      <c r="G216" s="72">
        <v>2000</v>
      </c>
      <c r="H216" s="128">
        <v>1000</v>
      </c>
      <c r="I216" s="120">
        <f>F216/G216*100</f>
        <v>50</v>
      </c>
      <c r="J216" s="120">
        <f t="shared" si="21"/>
        <v>100</v>
      </c>
    </row>
    <row r="217" spans="1:10" ht="12.75" customHeight="1">
      <c r="A217" s="127"/>
      <c r="B217" s="87"/>
      <c r="C217" s="121">
        <v>4430</v>
      </c>
      <c r="D217" s="89" t="s">
        <v>120</v>
      </c>
      <c r="E217" s="140">
        <v>17762</v>
      </c>
      <c r="F217" s="8">
        <v>15362</v>
      </c>
      <c r="G217" s="72">
        <v>9350</v>
      </c>
      <c r="H217" s="128">
        <v>17762</v>
      </c>
      <c r="I217" s="120">
        <f>F217/G217*100</f>
        <v>164.29946524064172</v>
      </c>
      <c r="J217" s="120">
        <f t="shared" si="21"/>
        <v>100</v>
      </c>
    </row>
    <row r="218" spans="1:10" ht="12.75" customHeight="1">
      <c r="A218" s="127"/>
      <c r="B218" s="87"/>
      <c r="C218" s="121">
        <v>4440</v>
      </c>
      <c r="D218" s="89" t="s">
        <v>127</v>
      </c>
      <c r="E218" s="140">
        <v>395100</v>
      </c>
      <c r="F218" s="8">
        <v>437987</v>
      </c>
      <c r="G218" s="72">
        <v>406298</v>
      </c>
      <c r="H218" s="128">
        <v>395100</v>
      </c>
      <c r="I218" s="120">
        <f>F218/G218*100</f>
        <v>107.79944769602608</v>
      </c>
      <c r="J218" s="120">
        <f t="shared" si="21"/>
        <v>100</v>
      </c>
    </row>
    <row r="219" spans="1:10" ht="12.75" customHeight="1">
      <c r="A219" s="127"/>
      <c r="B219" s="87"/>
      <c r="C219" s="121">
        <v>4480</v>
      </c>
      <c r="D219" s="89" t="s">
        <v>6</v>
      </c>
      <c r="E219" s="140"/>
      <c r="F219" s="8">
        <v>1000</v>
      </c>
      <c r="G219" s="72"/>
      <c r="H219" s="128"/>
      <c r="I219" s="120"/>
      <c r="J219" s="120"/>
    </row>
    <row r="220" spans="1:10" ht="12.75" customHeight="1">
      <c r="A220" s="127"/>
      <c r="B220" s="87"/>
      <c r="C220" s="121">
        <v>4530</v>
      </c>
      <c r="D220" s="89" t="s">
        <v>284</v>
      </c>
      <c r="E220" s="140">
        <v>6477</v>
      </c>
      <c r="F220" s="8">
        <v>1700</v>
      </c>
      <c r="G220" s="72">
        <v>0</v>
      </c>
      <c r="H220" s="128">
        <v>7737</v>
      </c>
      <c r="I220" s="120"/>
      <c r="J220" s="120">
        <f aca="true" t="shared" si="22" ref="J220:J227">E220/H220*100</f>
        <v>83.714618069019</v>
      </c>
    </row>
    <row r="221" spans="1:10" ht="12.75" customHeight="1">
      <c r="A221" s="127"/>
      <c r="B221" s="87"/>
      <c r="C221" s="121">
        <v>4580</v>
      </c>
      <c r="D221" s="89" t="s">
        <v>163</v>
      </c>
      <c r="E221" s="140">
        <v>1500</v>
      </c>
      <c r="F221" s="8">
        <v>1550</v>
      </c>
      <c r="G221" s="72">
        <v>0</v>
      </c>
      <c r="H221" s="128">
        <v>1500</v>
      </c>
      <c r="I221" s="120"/>
      <c r="J221" s="120">
        <f t="shared" si="22"/>
        <v>100</v>
      </c>
    </row>
    <row r="222" spans="1:12" s="126" customFormat="1" ht="12.75" customHeight="1">
      <c r="A222" s="94"/>
      <c r="B222" s="95" t="s">
        <v>147</v>
      </c>
      <c r="C222" s="96"/>
      <c r="D222" s="123" t="s">
        <v>129</v>
      </c>
      <c r="E222" s="138">
        <f>SUM(E223:E235)</f>
        <v>314483</v>
      </c>
      <c r="F222" s="7">
        <f>SUM(F223:F235)</f>
        <v>290527</v>
      </c>
      <c r="G222" s="139">
        <f>SUM(G223:G235)</f>
        <v>338655</v>
      </c>
      <c r="H222" s="138">
        <f>SUM(H223:H235)</f>
        <v>316353</v>
      </c>
      <c r="I222" s="116">
        <f aca="true" t="shared" si="23" ref="I222:I227">F222/G222*100</f>
        <v>85.78848680810854</v>
      </c>
      <c r="J222" s="116">
        <f t="shared" si="22"/>
        <v>99.40888817238971</v>
      </c>
      <c r="K222" s="74"/>
      <c r="L222" s="125"/>
    </row>
    <row r="223" spans="1:10" ht="12.75" customHeight="1">
      <c r="A223" s="127"/>
      <c r="B223" s="87"/>
      <c r="C223" s="121">
        <v>3020</v>
      </c>
      <c r="D223" s="89" t="s">
        <v>249</v>
      </c>
      <c r="E223" s="140">
        <v>800</v>
      </c>
      <c r="F223" s="8">
        <v>2800</v>
      </c>
      <c r="G223" s="72">
        <v>800</v>
      </c>
      <c r="H223" s="128">
        <v>800</v>
      </c>
      <c r="I223" s="120">
        <f t="shared" si="23"/>
        <v>350</v>
      </c>
      <c r="J223" s="120">
        <f t="shared" si="22"/>
        <v>100</v>
      </c>
    </row>
    <row r="224" spans="1:12" ht="12.75" customHeight="1">
      <c r="A224" s="127"/>
      <c r="B224" s="87"/>
      <c r="C224" s="121">
        <v>4010</v>
      </c>
      <c r="D224" s="89" t="s">
        <v>114</v>
      </c>
      <c r="E224" s="140">
        <v>220593</v>
      </c>
      <c r="F224" s="8">
        <v>194021</v>
      </c>
      <c r="G224" s="72">
        <v>236573</v>
      </c>
      <c r="H224" s="128">
        <v>220593</v>
      </c>
      <c r="I224" s="120">
        <f t="shared" si="23"/>
        <v>82.01316295604316</v>
      </c>
      <c r="J224" s="120">
        <f t="shared" si="22"/>
        <v>100</v>
      </c>
      <c r="K224" s="74">
        <f>SUM(F224:F228)</f>
        <v>257901</v>
      </c>
      <c r="L224" s="75" t="s">
        <v>267</v>
      </c>
    </row>
    <row r="225" spans="1:10" ht="12.75" customHeight="1">
      <c r="A225" s="127"/>
      <c r="B225" s="87"/>
      <c r="C225" s="121">
        <v>4040</v>
      </c>
      <c r="D225" s="89" t="s">
        <v>124</v>
      </c>
      <c r="E225" s="140">
        <v>13861</v>
      </c>
      <c r="F225" s="8">
        <v>20300</v>
      </c>
      <c r="G225" s="72">
        <v>18359</v>
      </c>
      <c r="H225" s="128">
        <v>13861</v>
      </c>
      <c r="I225" s="120">
        <f t="shared" si="23"/>
        <v>110.57247126749823</v>
      </c>
      <c r="J225" s="120">
        <f t="shared" si="22"/>
        <v>100</v>
      </c>
    </row>
    <row r="226" spans="1:12" ht="12.75" customHeight="1">
      <c r="A226" s="127"/>
      <c r="B226" s="87"/>
      <c r="C226" s="121">
        <v>4110</v>
      </c>
      <c r="D226" s="89" t="s">
        <v>126</v>
      </c>
      <c r="E226" s="140">
        <v>41783</v>
      </c>
      <c r="F226" s="8">
        <v>37397</v>
      </c>
      <c r="G226" s="72">
        <v>44783</v>
      </c>
      <c r="H226" s="128">
        <v>41783</v>
      </c>
      <c r="I226" s="120">
        <f t="shared" si="23"/>
        <v>83.50713440367997</v>
      </c>
      <c r="J226" s="120">
        <f t="shared" si="22"/>
        <v>100</v>
      </c>
      <c r="K226" s="74">
        <f>F223+SUM(F229:F235)</f>
        <v>32626</v>
      </c>
      <c r="L226" s="75" t="s">
        <v>266</v>
      </c>
    </row>
    <row r="227" spans="1:12" ht="12.75" customHeight="1">
      <c r="A227" s="127"/>
      <c r="B227" s="87"/>
      <c r="C227" s="121">
        <v>4120</v>
      </c>
      <c r="D227" s="89" t="s">
        <v>115</v>
      </c>
      <c r="E227" s="140">
        <v>5620</v>
      </c>
      <c r="F227" s="8">
        <v>5133</v>
      </c>
      <c r="G227" s="72">
        <v>6020</v>
      </c>
      <c r="H227" s="128">
        <v>5620</v>
      </c>
      <c r="I227" s="120">
        <f t="shared" si="23"/>
        <v>85.265780730897</v>
      </c>
      <c r="J227" s="120">
        <f t="shared" si="22"/>
        <v>100</v>
      </c>
      <c r="K227" s="74">
        <f>SUM(K224:K226)</f>
        <v>290527</v>
      </c>
      <c r="L227" s="75" t="s">
        <v>269</v>
      </c>
    </row>
    <row r="228" spans="1:10" ht="12.75" customHeight="1">
      <c r="A228" s="127"/>
      <c r="B228" s="87"/>
      <c r="C228" s="121">
        <v>4170</v>
      </c>
      <c r="D228" s="89" t="s">
        <v>282</v>
      </c>
      <c r="E228" s="140"/>
      <c r="F228" s="8">
        <v>1050</v>
      </c>
      <c r="G228" s="72"/>
      <c r="H228" s="128"/>
      <c r="I228" s="120"/>
      <c r="J228" s="120"/>
    </row>
    <row r="229" spans="1:10" ht="12.75" customHeight="1">
      <c r="A229" s="127"/>
      <c r="B229" s="87"/>
      <c r="C229" s="121">
        <v>4210</v>
      </c>
      <c r="D229" s="89" t="s">
        <v>80</v>
      </c>
      <c r="E229" s="140">
        <v>8126</v>
      </c>
      <c r="F229" s="8">
        <v>4192</v>
      </c>
      <c r="G229" s="72">
        <v>5800</v>
      </c>
      <c r="H229" s="128">
        <v>8126</v>
      </c>
      <c r="I229" s="120">
        <f>F229/G229*100</f>
        <v>72.27586206896551</v>
      </c>
      <c r="J229" s="120">
        <f>E229/H229*100</f>
        <v>100</v>
      </c>
    </row>
    <row r="230" spans="1:10" ht="12.75" customHeight="1">
      <c r="A230" s="127"/>
      <c r="B230" s="87"/>
      <c r="C230" s="121">
        <v>4240</v>
      </c>
      <c r="D230" s="89" t="s">
        <v>139</v>
      </c>
      <c r="E230" s="140">
        <v>1300</v>
      </c>
      <c r="F230" s="8">
        <v>2500</v>
      </c>
      <c r="G230" s="72">
        <v>1800</v>
      </c>
      <c r="H230" s="128">
        <v>1300</v>
      </c>
      <c r="I230" s="120">
        <f>F230/G230*100</f>
        <v>138.88888888888889</v>
      </c>
      <c r="J230" s="120">
        <f>E230/H230*100</f>
        <v>100</v>
      </c>
    </row>
    <row r="231" spans="1:10" ht="12.75" customHeight="1">
      <c r="A231" s="127"/>
      <c r="B231" s="87"/>
      <c r="C231" s="121">
        <v>4260</v>
      </c>
      <c r="D231" s="89" t="s">
        <v>81</v>
      </c>
      <c r="E231" s="140">
        <v>5300</v>
      </c>
      <c r="F231" s="8">
        <v>3610</v>
      </c>
      <c r="G231" s="72">
        <v>5300</v>
      </c>
      <c r="H231" s="128">
        <v>5300</v>
      </c>
      <c r="I231" s="120">
        <f>F231/G231*100</f>
        <v>68.11320754716981</v>
      </c>
      <c r="J231" s="120">
        <f>E231/H231*100</f>
        <v>100</v>
      </c>
    </row>
    <row r="232" spans="1:10" ht="12.75" customHeight="1">
      <c r="A232" s="127"/>
      <c r="B232" s="87"/>
      <c r="C232" s="121">
        <v>4300</v>
      </c>
      <c r="D232" s="89" t="s">
        <v>78</v>
      </c>
      <c r="E232" s="140">
        <v>2750</v>
      </c>
      <c r="F232" s="8">
        <v>3041</v>
      </c>
      <c r="G232" s="72">
        <v>2964</v>
      </c>
      <c r="H232" s="128">
        <v>2750</v>
      </c>
      <c r="I232" s="120">
        <f>F232/G232*100</f>
        <v>102.5978407557355</v>
      </c>
      <c r="J232" s="120">
        <f>E232/H232*100</f>
        <v>100</v>
      </c>
    </row>
    <row r="233" spans="1:10" ht="12.75" customHeight="1">
      <c r="A233" s="127"/>
      <c r="B233" s="87"/>
      <c r="C233" s="121">
        <v>4410</v>
      </c>
      <c r="D233" s="89" t="s">
        <v>125</v>
      </c>
      <c r="E233" s="140">
        <v>100</v>
      </c>
      <c r="F233" s="8">
        <v>50</v>
      </c>
      <c r="G233" s="72">
        <v>100</v>
      </c>
      <c r="H233" s="128">
        <v>100</v>
      </c>
      <c r="I233" s="120">
        <f>F233/G233*100</f>
        <v>50</v>
      </c>
      <c r="J233" s="120">
        <f>E233/H233*100</f>
        <v>100</v>
      </c>
    </row>
    <row r="234" spans="1:10" ht="12.75" customHeight="1">
      <c r="A234" s="127"/>
      <c r="B234" s="87"/>
      <c r="C234" s="121">
        <v>4430</v>
      </c>
      <c r="D234" s="89" t="s">
        <v>120</v>
      </c>
      <c r="E234" s="140"/>
      <c r="F234" s="8">
        <v>1800</v>
      </c>
      <c r="G234" s="72"/>
      <c r="H234" s="128"/>
      <c r="I234" s="120"/>
      <c r="J234" s="120"/>
    </row>
    <row r="235" spans="1:10" ht="12.75" customHeight="1">
      <c r="A235" s="127"/>
      <c r="B235" s="87"/>
      <c r="C235" s="121">
        <v>4440</v>
      </c>
      <c r="D235" s="89" t="s">
        <v>127</v>
      </c>
      <c r="E235" s="140">
        <v>14250</v>
      </c>
      <c r="F235" s="8">
        <v>14633</v>
      </c>
      <c r="G235" s="72">
        <v>16156</v>
      </c>
      <c r="H235" s="128">
        <v>16120</v>
      </c>
      <c r="I235" s="120">
        <f>F235/G235*100</f>
        <v>90.5731616736816</v>
      </c>
      <c r="J235" s="120">
        <f>E235/H235*100</f>
        <v>88.39950372208438</v>
      </c>
    </row>
    <row r="236" spans="1:12" s="126" customFormat="1" ht="12.75" customHeight="1">
      <c r="A236" s="94"/>
      <c r="B236" s="95" t="s">
        <v>285</v>
      </c>
      <c r="C236" s="96"/>
      <c r="D236" s="123" t="s">
        <v>286</v>
      </c>
      <c r="E236" s="138">
        <f>E237</f>
        <v>300</v>
      </c>
      <c r="F236" s="7">
        <f>F237</f>
        <v>85300</v>
      </c>
      <c r="G236" s="139">
        <f>G237</f>
        <v>0</v>
      </c>
      <c r="H236" s="138">
        <f>H237</f>
        <v>7800</v>
      </c>
      <c r="I236" s="116">
        <v>0</v>
      </c>
      <c r="J236" s="116">
        <f>E236/H236*100</f>
        <v>3.8461538461538463</v>
      </c>
      <c r="K236" s="74"/>
      <c r="L236" s="125"/>
    </row>
    <row r="237" spans="1:12" ht="12.75" customHeight="1">
      <c r="A237" s="127"/>
      <c r="B237" s="87"/>
      <c r="C237" s="121">
        <v>4300</v>
      </c>
      <c r="D237" s="89" t="s">
        <v>78</v>
      </c>
      <c r="E237" s="140">
        <v>300</v>
      </c>
      <c r="F237" s="8">
        <v>85300</v>
      </c>
      <c r="G237" s="72">
        <v>0</v>
      </c>
      <c r="H237" s="128">
        <v>7800</v>
      </c>
      <c r="I237" s="120">
        <v>0</v>
      </c>
      <c r="J237" s="120">
        <f>E237/H237*100</f>
        <v>3.8461538461538463</v>
      </c>
      <c r="K237" s="74">
        <f>F236</f>
        <v>85300</v>
      </c>
      <c r="L237" s="75" t="s">
        <v>266</v>
      </c>
    </row>
    <row r="238" spans="1:10" ht="0.75" customHeight="1">
      <c r="A238" s="127"/>
      <c r="B238" s="87"/>
      <c r="C238" s="121"/>
      <c r="D238" s="89"/>
      <c r="E238" s="140"/>
      <c r="F238" s="8"/>
      <c r="G238" s="72"/>
      <c r="H238" s="128"/>
      <c r="I238" s="120"/>
      <c r="J238" s="120"/>
    </row>
    <row r="239" spans="1:12" s="144" customFormat="1" ht="12.75" customHeight="1" hidden="1">
      <c r="A239" s="107" t="s">
        <v>287</v>
      </c>
      <c r="B239" s="108"/>
      <c r="C239" s="109"/>
      <c r="D239" s="110" t="s">
        <v>288</v>
      </c>
      <c r="E239" s="111">
        <f>E240</f>
        <v>0</v>
      </c>
      <c r="F239" s="111">
        <f>F240</f>
        <v>0</v>
      </c>
      <c r="G239" s="141">
        <f>G240</f>
        <v>0</v>
      </c>
      <c r="H239" s="142">
        <f>H240</f>
        <v>59068</v>
      </c>
      <c r="I239" s="131" t="e">
        <f>#REF!/G239*100</f>
        <v>#REF!</v>
      </c>
      <c r="J239" s="131">
        <f aca="true" t="shared" si="24" ref="J239:J250">E239/H239*100</f>
        <v>0</v>
      </c>
      <c r="K239" s="113"/>
      <c r="L239" s="143"/>
    </row>
    <row r="240" spans="1:10" ht="12.75" customHeight="1" hidden="1">
      <c r="A240" s="94"/>
      <c r="B240" s="95" t="s">
        <v>289</v>
      </c>
      <c r="C240" s="96"/>
      <c r="D240" s="123" t="s">
        <v>290</v>
      </c>
      <c r="E240" s="7">
        <f>SUM(E241:E250)</f>
        <v>0</v>
      </c>
      <c r="F240" s="7">
        <f>SUM(F241:F250)</f>
        <v>0</v>
      </c>
      <c r="G240" s="124">
        <f>SUM(G241:G250)</f>
        <v>0</v>
      </c>
      <c r="H240" s="7">
        <f>SUM(H241:H250)</f>
        <v>59068</v>
      </c>
      <c r="I240" s="116" t="e">
        <f>#REF!/G240*100</f>
        <v>#REF!</v>
      </c>
      <c r="J240" s="116">
        <f t="shared" si="24"/>
        <v>0</v>
      </c>
    </row>
    <row r="241" spans="1:10" ht="12.75" customHeight="1" hidden="1">
      <c r="A241" s="127"/>
      <c r="B241" s="87"/>
      <c r="C241" s="121">
        <v>3218</v>
      </c>
      <c r="D241" s="89" t="s">
        <v>291</v>
      </c>
      <c r="E241" s="8">
        <v>0</v>
      </c>
      <c r="F241" s="8">
        <v>0</v>
      </c>
      <c r="G241" s="72">
        <v>0</v>
      </c>
      <c r="H241" s="128">
        <v>42525</v>
      </c>
      <c r="I241" s="120" t="e">
        <f>#REF!/G241*100</f>
        <v>#REF!</v>
      </c>
      <c r="J241" s="120">
        <f t="shared" si="24"/>
        <v>0</v>
      </c>
    </row>
    <row r="242" spans="1:10" ht="12.75" customHeight="1" hidden="1">
      <c r="A242" s="127"/>
      <c r="B242" s="87"/>
      <c r="C242" s="121">
        <v>3219</v>
      </c>
      <c r="D242" s="89" t="s">
        <v>291</v>
      </c>
      <c r="E242" s="8">
        <v>0</v>
      </c>
      <c r="F242" s="8">
        <v>0</v>
      </c>
      <c r="G242" s="72">
        <v>0</v>
      </c>
      <c r="H242" s="128">
        <v>14175</v>
      </c>
      <c r="I242" s="120" t="e">
        <f>#REF!/G242*100</f>
        <v>#REF!</v>
      </c>
      <c r="J242" s="120">
        <f t="shared" si="24"/>
        <v>0</v>
      </c>
    </row>
    <row r="243" spans="1:10" ht="12.75" customHeight="1" hidden="1">
      <c r="A243" s="127"/>
      <c r="B243" s="87"/>
      <c r="C243" s="121">
        <v>4118</v>
      </c>
      <c r="D243" s="89" t="s">
        <v>126</v>
      </c>
      <c r="E243" s="140">
        <v>0</v>
      </c>
      <c r="F243" s="8">
        <v>0</v>
      </c>
      <c r="G243" s="72">
        <v>0</v>
      </c>
      <c r="H243" s="128">
        <v>217</v>
      </c>
      <c r="I243" s="120" t="e">
        <f>#REF!/G243*100</f>
        <v>#REF!</v>
      </c>
      <c r="J243" s="120">
        <f t="shared" si="24"/>
        <v>0</v>
      </c>
    </row>
    <row r="244" spans="1:10" ht="12.75" customHeight="1" hidden="1">
      <c r="A244" s="127"/>
      <c r="B244" s="87"/>
      <c r="C244" s="121">
        <v>4119</v>
      </c>
      <c r="D244" s="89" t="s">
        <v>126</v>
      </c>
      <c r="E244" s="140">
        <v>0</v>
      </c>
      <c r="F244" s="8">
        <v>0</v>
      </c>
      <c r="G244" s="72">
        <v>0</v>
      </c>
      <c r="H244" s="128">
        <v>73</v>
      </c>
      <c r="I244" s="120" t="e">
        <f>#REF!/G244*100</f>
        <v>#REF!</v>
      </c>
      <c r="J244" s="120">
        <f t="shared" si="24"/>
        <v>0</v>
      </c>
    </row>
    <row r="245" spans="1:10" ht="12.75" customHeight="1" hidden="1">
      <c r="A245" s="127"/>
      <c r="B245" s="87"/>
      <c r="C245" s="121">
        <v>4128</v>
      </c>
      <c r="D245" s="89" t="s">
        <v>115</v>
      </c>
      <c r="E245" s="140">
        <v>0</v>
      </c>
      <c r="F245" s="8">
        <v>0</v>
      </c>
      <c r="G245" s="72">
        <v>0</v>
      </c>
      <c r="H245" s="128">
        <v>31</v>
      </c>
      <c r="I245" s="120" t="e">
        <f>#REF!/G245*100</f>
        <v>#REF!</v>
      </c>
      <c r="J245" s="120">
        <f t="shared" si="24"/>
        <v>0</v>
      </c>
    </row>
    <row r="246" spans="1:10" ht="12.75" customHeight="1" hidden="1">
      <c r="A246" s="127"/>
      <c r="B246" s="87"/>
      <c r="C246" s="121">
        <v>4129</v>
      </c>
      <c r="D246" s="89" t="s">
        <v>115</v>
      </c>
      <c r="E246" s="140">
        <v>0</v>
      </c>
      <c r="F246" s="8">
        <v>0</v>
      </c>
      <c r="G246" s="72">
        <v>0</v>
      </c>
      <c r="H246" s="128">
        <v>10</v>
      </c>
      <c r="I246" s="120" t="e">
        <f>#REF!/G246*100</f>
        <v>#REF!</v>
      </c>
      <c r="J246" s="120">
        <f t="shared" si="24"/>
        <v>0</v>
      </c>
    </row>
    <row r="247" spans="1:10" ht="12.75" customHeight="1" hidden="1">
      <c r="A247" s="127"/>
      <c r="B247" s="87"/>
      <c r="C247" s="121">
        <v>4178</v>
      </c>
      <c r="D247" s="89" t="s">
        <v>282</v>
      </c>
      <c r="E247" s="140">
        <v>0</v>
      </c>
      <c r="F247" s="8">
        <v>0</v>
      </c>
      <c r="G247" s="72">
        <v>0</v>
      </c>
      <c r="H247" s="128">
        <v>1485</v>
      </c>
      <c r="I247" s="120" t="e">
        <f>#REF!/G247*100</f>
        <v>#REF!</v>
      </c>
      <c r="J247" s="120">
        <f t="shared" si="24"/>
        <v>0</v>
      </c>
    </row>
    <row r="248" spans="1:10" ht="12.75" customHeight="1" hidden="1">
      <c r="A248" s="127"/>
      <c r="B248" s="87"/>
      <c r="C248" s="121">
        <v>4179</v>
      </c>
      <c r="D248" s="89" t="s">
        <v>282</v>
      </c>
      <c r="E248" s="140">
        <v>0</v>
      </c>
      <c r="F248" s="8">
        <v>0</v>
      </c>
      <c r="G248" s="72">
        <v>0</v>
      </c>
      <c r="H248" s="128">
        <v>495</v>
      </c>
      <c r="I248" s="120" t="e">
        <f>#REF!/G248*100</f>
        <v>#REF!</v>
      </c>
      <c r="J248" s="120">
        <f t="shared" si="24"/>
        <v>0</v>
      </c>
    </row>
    <row r="249" spans="1:10" ht="17.25" customHeight="1" hidden="1">
      <c r="A249" s="127"/>
      <c r="B249" s="87"/>
      <c r="C249" s="121">
        <v>4218</v>
      </c>
      <c r="D249" s="89" t="s">
        <v>80</v>
      </c>
      <c r="E249" s="140">
        <v>0</v>
      </c>
      <c r="F249" s="8">
        <v>0</v>
      </c>
      <c r="G249" s="72">
        <v>0</v>
      </c>
      <c r="H249" s="128">
        <v>43</v>
      </c>
      <c r="I249" s="120" t="e">
        <f>#REF!/G249*100</f>
        <v>#REF!</v>
      </c>
      <c r="J249" s="120">
        <f t="shared" si="24"/>
        <v>0</v>
      </c>
    </row>
    <row r="250" spans="1:10" ht="18.75" customHeight="1" hidden="1">
      <c r="A250" s="127"/>
      <c r="B250" s="87"/>
      <c r="C250" s="121">
        <v>4219</v>
      </c>
      <c r="D250" s="89" t="s">
        <v>80</v>
      </c>
      <c r="E250" s="140">
        <v>0</v>
      </c>
      <c r="F250" s="8">
        <v>0</v>
      </c>
      <c r="G250" s="72">
        <v>0</v>
      </c>
      <c r="H250" s="128">
        <v>14</v>
      </c>
      <c r="I250" s="120" t="e">
        <f>#REF!/G250*100</f>
        <v>#REF!</v>
      </c>
      <c r="J250" s="120">
        <f t="shared" si="24"/>
        <v>0</v>
      </c>
    </row>
    <row r="251" spans="1:10" ht="12.75" customHeight="1">
      <c r="A251" s="127"/>
      <c r="B251" s="87"/>
      <c r="C251" s="121"/>
      <c r="D251" s="134"/>
      <c r="E251" s="8"/>
      <c r="F251" s="8"/>
      <c r="G251" s="72"/>
      <c r="H251" s="128"/>
      <c r="I251" s="129"/>
      <c r="J251" s="129"/>
    </row>
    <row r="252" spans="1:12" s="115" customFormat="1" ht="16.5" customHeight="1">
      <c r="A252" s="59" t="s">
        <v>75</v>
      </c>
      <c r="B252" s="60"/>
      <c r="C252" s="61"/>
      <c r="D252" s="62" t="s">
        <v>132</v>
      </c>
      <c r="E252" s="63" t="e">
        <f>E253+E261+#REF!+E258</f>
        <v>#REF!</v>
      </c>
      <c r="F252" s="63">
        <f>F253+F261+F258</f>
        <v>4629100</v>
      </c>
      <c r="G252" s="130" t="e">
        <f>G253+G261+#REF!+G258</f>
        <v>#REF!</v>
      </c>
      <c r="H252" s="111" t="e">
        <f>H253+H261+#REF!+H258</f>
        <v>#REF!</v>
      </c>
      <c r="I252" s="131" t="e">
        <f>F252/G252*100</f>
        <v>#REF!</v>
      </c>
      <c r="J252" s="131" t="e">
        <f>E252/H252*100</f>
        <v>#REF!</v>
      </c>
      <c r="K252" s="113"/>
      <c r="L252" s="114"/>
    </row>
    <row r="253" spans="1:12" s="126" customFormat="1" ht="12.75" customHeight="1">
      <c r="A253" s="94"/>
      <c r="B253" s="95" t="s">
        <v>148</v>
      </c>
      <c r="C253" s="96"/>
      <c r="D253" s="123" t="s">
        <v>35</v>
      </c>
      <c r="E253" s="7">
        <f>SUM(E254:E257)</f>
        <v>4770000</v>
      </c>
      <c r="F253" s="7">
        <f>SUM(F254:F257)</f>
        <v>4570000</v>
      </c>
      <c r="G253" s="124">
        <f>SUM(G254:G257)</f>
        <v>200000</v>
      </c>
      <c r="H253" s="7">
        <f>SUM(H254:H257)</f>
        <v>3933273</v>
      </c>
      <c r="I253" s="116">
        <f>F253/G253*100</f>
        <v>2285</v>
      </c>
      <c r="J253" s="116">
        <f>E253/H253*100</f>
        <v>121.27304664588499</v>
      </c>
      <c r="K253" s="74"/>
      <c r="L253" s="125"/>
    </row>
    <row r="254" spans="1:12" ht="12.75" customHeight="1">
      <c r="A254" s="127"/>
      <c r="B254" s="87"/>
      <c r="C254" s="121">
        <v>4300</v>
      </c>
      <c r="D254" s="89" t="s">
        <v>78</v>
      </c>
      <c r="E254" s="8">
        <v>320000</v>
      </c>
      <c r="F254" s="8">
        <v>135000</v>
      </c>
      <c r="G254" s="72">
        <v>148500</v>
      </c>
      <c r="H254" s="128">
        <v>298361</v>
      </c>
      <c r="I254" s="120">
        <f>F254/G254*100</f>
        <v>90.9090909090909</v>
      </c>
      <c r="J254" s="120">
        <f>E254/H254*100</f>
        <v>107.25262349972013</v>
      </c>
      <c r="K254" s="74">
        <f>F257</f>
        <v>4400000</v>
      </c>
      <c r="L254" s="75" t="s">
        <v>268</v>
      </c>
    </row>
    <row r="255" spans="1:12" ht="12.75" customHeight="1">
      <c r="A255" s="127"/>
      <c r="B255" s="87"/>
      <c r="C255" s="121">
        <v>4580</v>
      </c>
      <c r="D255" s="89" t="s">
        <v>163</v>
      </c>
      <c r="E255" s="8">
        <v>40000</v>
      </c>
      <c r="F255" s="8">
        <v>30000</v>
      </c>
      <c r="G255" s="72">
        <v>50500</v>
      </c>
      <c r="H255" s="128"/>
      <c r="I255" s="120">
        <f>F255/G255*100</f>
        <v>59.4059405940594</v>
      </c>
      <c r="J255" s="120"/>
      <c r="K255" s="74">
        <f>SUM(F254:F256)</f>
        <v>170000</v>
      </c>
      <c r="L255" s="75" t="s">
        <v>266</v>
      </c>
    </row>
    <row r="256" spans="1:12" ht="12.75" customHeight="1">
      <c r="A256" s="127"/>
      <c r="B256" s="87"/>
      <c r="C256" s="121">
        <v>4610</v>
      </c>
      <c r="D256" s="89" t="s">
        <v>253</v>
      </c>
      <c r="E256" s="8">
        <v>10000</v>
      </c>
      <c r="F256" s="8">
        <v>5000</v>
      </c>
      <c r="G256" s="72">
        <v>1000</v>
      </c>
      <c r="H256" s="128">
        <v>8072</v>
      </c>
      <c r="I256" s="120">
        <f>F256/G256*100</f>
        <v>500</v>
      </c>
      <c r="J256" s="120">
        <f>E256/H256*100</f>
        <v>123.8850346878097</v>
      </c>
      <c r="K256" s="74">
        <f>SUM(K254:K255)</f>
        <v>4570000</v>
      </c>
      <c r="L256" s="75" t="s">
        <v>269</v>
      </c>
    </row>
    <row r="257" spans="1:10" ht="12.75" customHeight="1">
      <c r="A257" s="127"/>
      <c r="B257" s="87"/>
      <c r="C257" s="121">
        <v>6050</v>
      </c>
      <c r="D257" s="89" t="s">
        <v>83</v>
      </c>
      <c r="E257" s="8">
        <v>4400000</v>
      </c>
      <c r="F257" s="8">
        <v>4400000</v>
      </c>
      <c r="G257" s="72">
        <v>0</v>
      </c>
      <c r="H257" s="128">
        <v>3626840</v>
      </c>
      <c r="I257" s="120"/>
      <c r="J257" s="120">
        <f>E257/H257*100</f>
        <v>121.31773113785003</v>
      </c>
    </row>
    <row r="258" spans="1:10" ht="12.75" customHeight="1">
      <c r="A258" s="127"/>
      <c r="B258" s="95" t="s">
        <v>76</v>
      </c>
      <c r="C258" s="96"/>
      <c r="D258" s="123" t="s">
        <v>292</v>
      </c>
      <c r="E258" s="7">
        <f>E260</f>
        <v>5000</v>
      </c>
      <c r="F258" s="7">
        <f>F260</f>
        <v>3000</v>
      </c>
      <c r="G258" s="132">
        <f>G260</f>
        <v>5857</v>
      </c>
      <c r="H258" s="133">
        <f>H260</f>
        <v>5857</v>
      </c>
      <c r="I258" s="116">
        <f>F258/G258*100</f>
        <v>51.22076148198737</v>
      </c>
      <c r="J258" s="116">
        <f>E258/H258*100</f>
        <v>85.36793580331228</v>
      </c>
    </row>
    <row r="259" spans="1:10" ht="12.75" customHeight="1">
      <c r="A259" s="127"/>
      <c r="B259" s="87"/>
      <c r="C259" s="121"/>
      <c r="D259" s="123" t="s">
        <v>293</v>
      </c>
      <c r="E259" s="8"/>
      <c r="F259" s="8"/>
      <c r="G259" s="72"/>
      <c r="H259" s="128"/>
      <c r="I259" s="120"/>
      <c r="J259" s="120"/>
    </row>
    <row r="260" spans="1:12" ht="12.75" customHeight="1">
      <c r="A260" s="127"/>
      <c r="B260" s="87"/>
      <c r="C260" s="121">
        <v>4130</v>
      </c>
      <c r="D260" s="89" t="s">
        <v>101</v>
      </c>
      <c r="E260" s="8">
        <v>5000</v>
      </c>
      <c r="F260" s="8">
        <v>3000</v>
      </c>
      <c r="G260" s="72">
        <v>5857</v>
      </c>
      <c r="H260" s="128">
        <v>5857</v>
      </c>
      <c r="I260" s="120">
        <f>F260/G260*100</f>
        <v>51.22076148198737</v>
      </c>
      <c r="J260" s="120">
        <f>E260/H260*100</f>
        <v>85.36793580331228</v>
      </c>
      <c r="K260" s="74">
        <f>F258</f>
        <v>3000</v>
      </c>
      <c r="L260" s="75" t="s">
        <v>266</v>
      </c>
    </row>
    <row r="261" spans="1:12" s="126" customFormat="1" ht="12.75" customHeight="1">
      <c r="A261" s="94"/>
      <c r="B261" s="95" t="s">
        <v>103</v>
      </c>
      <c r="C261" s="96"/>
      <c r="D261" s="145" t="s">
        <v>222</v>
      </c>
      <c r="E261" s="7">
        <f>SUM(E262:E264)</f>
        <v>56100</v>
      </c>
      <c r="F261" s="7">
        <f>SUM(F262:F264)</f>
        <v>56100</v>
      </c>
      <c r="G261" s="124">
        <f>SUM(G262:G264)</f>
        <v>25000</v>
      </c>
      <c r="H261" s="7">
        <f>SUM(H262:H264)</f>
        <v>67553</v>
      </c>
      <c r="I261" s="116">
        <f>F261/G261*100</f>
        <v>224.40000000000003</v>
      </c>
      <c r="J261" s="116">
        <f>E261/H261*100</f>
        <v>83.04590469705269</v>
      </c>
      <c r="K261" s="74"/>
      <c r="L261" s="125"/>
    </row>
    <row r="262" spans="1:12" ht="12.75" customHeight="1">
      <c r="A262" s="127"/>
      <c r="B262" s="87"/>
      <c r="C262" s="121">
        <v>4170</v>
      </c>
      <c r="D262" s="89" t="s">
        <v>282</v>
      </c>
      <c r="E262" s="8">
        <v>7000</v>
      </c>
      <c r="F262" s="8">
        <v>7000</v>
      </c>
      <c r="G262" s="72">
        <v>0</v>
      </c>
      <c r="H262" s="128">
        <v>3231</v>
      </c>
      <c r="I262" s="120"/>
      <c r="J262" s="120">
        <f>E262/H262*100</f>
        <v>216.6511915815537</v>
      </c>
      <c r="K262" s="74">
        <f>F262</f>
        <v>7000</v>
      </c>
      <c r="L262" s="75" t="s">
        <v>267</v>
      </c>
    </row>
    <row r="263" spans="1:12" ht="12.75" customHeight="1">
      <c r="A263" s="127"/>
      <c r="B263" s="87"/>
      <c r="C263" s="121">
        <v>4210</v>
      </c>
      <c r="D263" s="89" t="s">
        <v>80</v>
      </c>
      <c r="E263" s="8">
        <v>13000</v>
      </c>
      <c r="F263" s="8">
        <v>28000</v>
      </c>
      <c r="G263" s="72">
        <v>5500</v>
      </c>
      <c r="H263" s="128">
        <v>45681</v>
      </c>
      <c r="I263" s="120">
        <f>F263/G263*100</f>
        <v>509.09090909090907</v>
      </c>
      <c r="J263" s="120">
        <f>E263/H263*100</f>
        <v>28.458221142269213</v>
      </c>
      <c r="K263" s="74">
        <f>SUM(F263:F264)</f>
        <v>49100</v>
      </c>
      <c r="L263" s="75" t="s">
        <v>266</v>
      </c>
    </row>
    <row r="264" spans="1:12" ht="12.75" customHeight="1">
      <c r="A264" s="127"/>
      <c r="B264" s="87"/>
      <c r="C264" s="121">
        <v>4300</v>
      </c>
      <c r="D264" s="89" t="s">
        <v>78</v>
      </c>
      <c r="E264" s="8">
        <v>36100</v>
      </c>
      <c r="F264" s="8">
        <v>21100</v>
      </c>
      <c r="G264" s="72">
        <v>19500</v>
      </c>
      <c r="H264" s="128">
        <v>18641</v>
      </c>
      <c r="I264" s="120">
        <f>F264/G264*100</f>
        <v>108.2051282051282</v>
      </c>
      <c r="J264" s="120">
        <f>E264/H264*100</f>
        <v>193.6591384582372</v>
      </c>
      <c r="K264" s="74">
        <f>SUM(K262:K263)</f>
        <v>56100</v>
      </c>
      <c r="L264" s="75" t="s">
        <v>269</v>
      </c>
    </row>
    <row r="265" spans="1:10" ht="12.75" customHeight="1">
      <c r="A265" s="127"/>
      <c r="B265" s="87"/>
      <c r="C265" s="121"/>
      <c r="D265" s="146"/>
      <c r="E265" s="8"/>
      <c r="F265" s="8"/>
      <c r="G265" s="72"/>
      <c r="H265" s="128"/>
      <c r="I265" s="129"/>
      <c r="J265" s="129"/>
    </row>
    <row r="266" spans="1:12" s="115" customFormat="1" ht="16.5" customHeight="1">
      <c r="A266" s="59" t="s">
        <v>193</v>
      </c>
      <c r="B266" s="60"/>
      <c r="C266" s="61"/>
      <c r="D266" s="62" t="s">
        <v>194</v>
      </c>
      <c r="E266" s="63" t="e">
        <f>E267+E287+E299+E314+E317+#REF!</f>
        <v>#REF!</v>
      </c>
      <c r="F266" s="63">
        <f>F267+F287+F299+F314+F317</f>
        <v>4234286</v>
      </c>
      <c r="G266" s="130" t="e">
        <f>G267+G287+G299+G314+G317+#REF!</f>
        <v>#REF!</v>
      </c>
      <c r="H266" s="111" t="e">
        <f>H267+H287+H299+H314+H317+#REF!</f>
        <v>#REF!</v>
      </c>
      <c r="I266" s="131" t="e">
        <f>F266/G266*100</f>
        <v>#REF!</v>
      </c>
      <c r="J266" s="131" t="e">
        <f>E266/H266*100</f>
        <v>#REF!</v>
      </c>
      <c r="K266" s="113"/>
      <c r="L266" s="114"/>
    </row>
    <row r="267" spans="1:12" s="21" customFormat="1" ht="12.75" customHeight="1">
      <c r="A267" s="18"/>
      <c r="B267" s="19" t="s">
        <v>197</v>
      </c>
      <c r="C267" s="23"/>
      <c r="D267" s="17" t="s">
        <v>19</v>
      </c>
      <c r="E267" s="7">
        <f>SUM(E268:E286)</f>
        <v>2275296</v>
      </c>
      <c r="F267" s="7">
        <f>SUM(F268:F286)</f>
        <v>2009894</v>
      </c>
      <c r="G267" s="124">
        <f>SUM(G268:G286)</f>
        <v>1200000</v>
      </c>
      <c r="H267" s="7">
        <f>SUM(H268:H286)</f>
        <v>2000000</v>
      </c>
      <c r="I267" s="116">
        <f>F267/G267*100</f>
        <v>167.49116666666666</v>
      </c>
      <c r="J267" s="116">
        <f>F267/H267*100</f>
        <v>100.49470000000001</v>
      </c>
      <c r="K267" s="9"/>
      <c r="L267" s="117"/>
    </row>
    <row r="268" spans="1:12" s="34" customFormat="1" ht="12.75" customHeight="1">
      <c r="A268" s="14"/>
      <c r="B268" s="32"/>
      <c r="C268" s="121">
        <v>2320</v>
      </c>
      <c r="D268" s="89" t="s">
        <v>294</v>
      </c>
      <c r="E268" s="8">
        <f>1089027</f>
        <v>1089027</v>
      </c>
      <c r="F268" s="8">
        <v>1089027</v>
      </c>
      <c r="G268" s="118">
        <v>782611</v>
      </c>
      <c r="H268" s="119">
        <v>1664291</v>
      </c>
      <c r="I268" s="120">
        <f>F268/G268*100</f>
        <v>139.15304027160366</v>
      </c>
      <c r="J268" s="120">
        <f>E268/H268*100</f>
        <v>65.43489089347958</v>
      </c>
      <c r="K268" s="9"/>
      <c r="L268" s="122"/>
    </row>
    <row r="269" spans="1:12" s="34" customFormat="1" ht="12.75" customHeight="1">
      <c r="A269" s="14"/>
      <c r="B269" s="32"/>
      <c r="C269" s="121"/>
      <c r="D269" s="89" t="s">
        <v>295</v>
      </c>
      <c r="E269" s="8"/>
      <c r="F269" s="8"/>
      <c r="G269" s="118"/>
      <c r="H269" s="119"/>
      <c r="I269" s="120"/>
      <c r="J269" s="120"/>
      <c r="K269" s="9"/>
      <c r="L269" s="122"/>
    </row>
    <row r="270" spans="1:12" s="34" customFormat="1" ht="12.75" customHeight="1">
      <c r="A270" s="14"/>
      <c r="B270" s="32"/>
      <c r="C270" s="121"/>
      <c r="D270" s="89" t="s">
        <v>296</v>
      </c>
      <c r="E270" s="8"/>
      <c r="F270" s="8"/>
      <c r="G270" s="118"/>
      <c r="H270" s="119"/>
      <c r="I270" s="120"/>
      <c r="J270" s="120"/>
      <c r="K270" s="9"/>
      <c r="L270" s="122"/>
    </row>
    <row r="271" spans="1:12" s="34" customFormat="1" ht="12.75" customHeight="1">
      <c r="A271" s="14"/>
      <c r="B271" s="32"/>
      <c r="C271" s="121">
        <v>3020</v>
      </c>
      <c r="D271" s="89" t="s">
        <v>249</v>
      </c>
      <c r="E271" s="8">
        <f>1800</f>
        <v>1800</v>
      </c>
      <c r="F271" s="8">
        <f>1800</f>
        <v>1800</v>
      </c>
      <c r="G271" s="118">
        <v>0</v>
      </c>
      <c r="H271" s="119">
        <v>400</v>
      </c>
      <c r="I271" s="120"/>
      <c r="J271" s="120">
        <f aca="true" t="shared" si="25" ref="J271:J281">E271/H271*100</f>
        <v>450</v>
      </c>
      <c r="K271" s="9"/>
      <c r="L271" s="122"/>
    </row>
    <row r="272" spans="1:12" s="34" customFormat="1" ht="12.75" customHeight="1">
      <c r="A272" s="14"/>
      <c r="B272" s="32"/>
      <c r="C272" s="121">
        <v>3110</v>
      </c>
      <c r="D272" s="89" t="s">
        <v>131</v>
      </c>
      <c r="E272" s="8">
        <f>215269+18000</f>
        <v>233269</v>
      </c>
      <c r="F272" s="8">
        <f>14700+215268</f>
        <v>229968</v>
      </c>
      <c r="G272" s="118">
        <v>197526</v>
      </c>
      <c r="H272" s="119">
        <v>94826</v>
      </c>
      <c r="I272" s="120">
        <f>F272/G272*100</f>
        <v>116.42416694511101</v>
      </c>
      <c r="J272" s="120">
        <f t="shared" si="25"/>
        <v>245.99687849324025</v>
      </c>
      <c r="K272" s="9"/>
      <c r="L272" s="122"/>
    </row>
    <row r="273" spans="1:12" s="34" customFormat="1" ht="12.75" customHeight="1">
      <c r="A273" s="14"/>
      <c r="B273" s="32"/>
      <c r="C273" s="121">
        <v>4010</v>
      </c>
      <c r="D273" s="89" t="s">
        <v>114</v>
      </c>
      <c r="E273" s="8">
        <v>417887</v>
      </c>
      <c r="F273" s="8">
        <f>351094+36776</f>
        <v>387870</v>
      </c>
      <c r="G273" s="118">
        <v>182944</v>
      </c>
      <c r="H273" s="119">
        <v>105905</v>
      </c>
      <c r="I273" s="120">
        <f>F273/G273*100</f>
        <v>212.01569879307328</v>
      </c>
      <c r="J273" s="120">
        <f t="shared" si="25"/>
        <v>394.5866578537368</v>
      </c>
      <c r="K273" s="9">
        <f>SUM(F273:F275)</f>
        <v>466067</v>
      </c>
      <c r="L273" s="75" t="s">
        <v>267</v>
      </c>
    </row>
    <row r="274" spans="1:12" s="34" customFormat="1" ht="12.75" customHeight="1">
      <c r="A274" s="14"/>
      <c r="B274" s="32"/>
      <c r="C274" s="121">
        <v>4110</v>
      </c>
      <c r="D274" s="89" t="s">
        <v>126</v>
      </c>
      <c r="E274" s="8">
        <v>74978</v>
      </c>
      <c r="F274" s="8">
        <f>62261+6407</f>
        <v>68668</v>
      </c>
      <c r="G274" s="118">
        <v>32436</v>
      </c>
      <c r="H274" s="119">
        <v>18860</v>
      </c>
      <c r="I274" s="120">
        <f>F274/G274*100</f>
        <v>211.70304599827352</v>
      </c>
      <c r="J274" s="120">
        <f t="shared" si="25"/>
        <v>397.5503711558855</v>
      </c>
      <c r="K274" s="9">
        <f>F268</f>
        <v>1089027</v>
      </c>
      <c r="L274" s="75" t="s">
        <v>283</v>
      </c>
    </row>
    <row r="275" spans="1:12" s="34" customFormat="1" ht="12.75" customHeight="1">
      <c r="A275" s="14"/>
      <c r="B275" s="32"/>
      <c r="C275" s="121">
        <v>4120</v>
      </c>
      <c r="D275" s="89" t="s">
        <v>115</v>
      </c>
      <c r="E275" s="8">
        <v>10211</v>
      </c>
      <c r="F275" s="8">
        <f>8603+926</f>
        <v>9529</v>
      </c>
      <c r="G275" s="118">
        <v>4483</v>
      </c>
      <c r="H275" s="119">
        <v>4507</v>
      </c>
      <c r="I275" s="120">
        <f>F275/G275*100</f>
        <v>212.55855453937093</v>
      </c>
      <c r="J275" s="120">
        <f t="shared" si="25"/>
        <v>226.5586864876858</v>
      </c>
      <c r="K275" s="9">
        <f>SUM(F271:F272)+SUM(F276:F286)</f>
        <v>454800</v>
      </c>
      <c r="L275" s="75" t="s">
        <v>266</v>
      </c>
    </row>
    <row r="276" spans="1:12" s="34" customFormat="1" ht="12.75" customHeight="1">
      <c r="A276" s="14"/>
      <c r="B276" s="32"/>
      <c r="C276" s="121">
        <v>4130</v>
      </c>
      <c r="D276" s="89" t="s">
        <v>224</v>
      </c>
      <c r="E276" s="8">
        <v>12852</v>
      </c>
      <c r="F276" s="8">
        <v>15423</v>
      </c>
      <c r="G276" s="118">
        <v>0</v>
      </c>
      <c r="H276" s="119">
        <v>4300</v>
      </c>
      <c r="I276" s="120"/>
      <c r="J276" s="120">
        <f t="shared" si="25"/>
        <v>298.8837209302325</v>
      </c>
      <c r="K276" s="9">
        <f>SUM(K273:K275)</f>
        <v>2009894</v>
      </c>
      <c r="L276" s="75" t="s">
        <v>269</v>
      </c>
    </row>
    <row r="277" spans="1:12" s="34" customFormat="1" ht="12.75" customHeight="1">
      <c r="A277" s="14"/>
      <c r="B277" s="32"/>
      <c r="C277" s="121">
        <v>4210</v>
      </c>
      <c r="D277" s="89" t="s">
        <v>80</v>
      </c>
      <c r="E277" s="8">
        <v>289585</v>
      </c>
      <c r="F277" s="8">
        <f>55719</f>
        <v>55719</v>
      </c>
      <c r="G277" s="118">
        <v>0</v>
      </c>
      <c r="H277" s="119">
        <v>54685</v>
      </c>
      <c r="I277" s="120"/>
      <c r="J277" s="120">
        <f t="shared" si="25"/>
        <v>529.5510651915516</v>
      </c>
      <c r="K277" s="9"/>
      <c r="L277" s="122"/>
    </row>
    <row r="278" spans="1:12" s="34" customFormat="1" ht="12.75" customHeight="1">
      <c r="A278" s="14"/>
      <c r="B278" s="32"/>
      <c r="C278" s="121">
        <v>4220</v>
      </c>
      <c r="D278" s="89" t="s">
        <v>153</v>
      </c>
      <c r="E278" s="8">
        <v>73365</v>
      </c>
      <c r="F278" s="8">
        <f>85593</f>
        <v>85593</v>
      </c>
      <c r="G278" s="118">
        <v>0</v>
      </c>
      <c r="H278" s="119">
        <v>23000</v>
      </c>
      <c r="I278" s="120"/>
      <c r="J278" s="120">
        <f t="shared" si="25"/>
        <v>318.97826086956525</v>
      </c>
      <c r="K278" s="9"/>
      <c r="L278" s="122"/>
    </row>
    <row r="279" spans="1:12" s="34" customFormat="1" ht="12.75" customHeight="1">
      <c r="A279" s="14"/>
      <c r="B279" s="32"/>
      <c r="C279" s="121">
        <v>4230</v>
      </c>
      <c r="D279" s="89" t="s">
        <v>146</v>
      </c>
      <c r="E279" s="8">
        <v>5000</v>
      </c>
      <c r="F279" s="8">
        <f>5000</f>
        <v>5000</v>
      </c>
      <c r="G279" s="118">
        <v>0</v>
      </c>
      <c r="H279" s="119">
        <v>1500</v>
      </c>
      <c r="I279" s="120"/>
      <c r="J279" s="120">
        <f t="shared" si="25"/>
        <v>333.33333333333337</v>
      </c>
      <c r="K279" s="9"/>
      <c r="L279" s="122"/>
    </row>
    <row r="280" spans="1:12" s="34" customFormat="1" ht="12.75" customHeight="1">
      <c r="A280" s="14"/>
      <c r="B280" s="32"/>
      <c r="C280" s="121">
        <v>4240</v>
      </c>
      <c r="D280" s="89" t="s">
        <v>139</v>
      </c>
      <c r="E280" s="8">
        <v>5000</v>
      </c>
      <c r="F280" s="8">
        <f>5000</f>
        <v>5000</v>
      </c>
      <c r="G280" s="118">
        <v>0</v>
      </c>
      <c r="H280" s="119">
        <v>3000</v>
      </c>
      <c r="I280" s="120"/>
      <c r="J280" s="120">
        <f t="shared" si="25"/>
        <v>166.66666666666669</v>
      </c>
      <c r="K280" s="9"/>
      <c r="L280" s="122"/>
    </row>
    <row r="281" spans="1:12" s="34" customFormat="1" ht="12.75" customHeight="1">
      <c r="A281" s="14"/>
      <c r="B281" s="32"/>
      <c r="C281" s="121">
        <v>4260</v>
      </c>
      <c r="D281" s="89" t="s">
        <v>81</v>
      </c>
      <c r="E281" s="8">
        <v>27000</v>
      </c>
      <c r="F281" s="8">
        <f>27000</f>
        <v>27000</v>
      </c>
      <c r="G281" s="118">
        <v>0</v>
      </c>
      <c r="H281" s="119">
        <v>9000</v>
      </c>
      <c r="I281" s="120"/>
      <c r="J281" s="120">
        <f t="shared" si="25"/>
        <v>300</v>
      </c>
      <c r="K281" s="9"/>
      <c r="L281" s="122"/>
    </row>
    <row r="282" spans="1:12" s="34" customFormat="1" ht="12.75" customHeight="1">
      <c r="A282" s="14"/>
      <c r="B282" s="32"/>
      <c r="C282" s="121">
        <v>4270</v>
      </c>
      <c r="D282" s="89" t="s">
        <v>82</v>
      </c>
      <c r="E282" s="8">
        <v>4000</v>
      </c>
      <c r="F282" s="8">
        <f>4000</f>
        <v>4000</v>
      </c>
      <c r="G282" s="118">
        <v>0</v>
      </c>
      <c r="H282" s="119"/>
      <c r="I282" s="120"/>
      <c r="J282" s="120"/>
      <c r="K282" s="9"/>
      <c r="L282" s="122"/>
    </row>
    <row r="283" spans="1:12" s="34" customFormat="1" ht="12.75" customHeight="1">
      <c r="A283" s="14"/>
      <c r="B283" s="32"/>
      <c r="C283" s="121">
        <v>4300</v>
      </c>
      <c r="D283" s="89" t="s">
        <v>78</v>
      </c>
      <c r="E283" s="8">
        <v>12000</v>
      </c>
      <c r="F283" s="8">
        <f>8500</f>
        <v>8500</v>
      </c>
      <c r="G283" s="118">
        <v>0</v>
      </c>
      <c r="H283" s="119">
        <v>9000</v>
      </c>
      <c r="I283" s="120"/>
      <c r="J283" s="120">
        <f aca="true" t="shared" si="26" ref="J283:J288">E283/H283*100</f>
        <v>133.33333333333331</v>
      </c>
      <c r="K283" s="9"/>
      <c r="L283" s="122"/>
    </row>
    <row r="284" spans="1:12" s="34" customFormat="1" ht="12.75" customHeight="1">
      <c r="A284" s="14"/>
      <c r="B284" s="32"/>
      <c r="C284" s="121">
        <v>4410</v>
      </c>
      <c r="D284" s="89" t="s">
        <v>125</v>
      </c>
      <c r="E284" s="8">
        <v>3000</v>
      </c>
      <c r="F284" s="8">
        <f>3000+300</f>
        <v>3300</v>
      </c>
      <c r="G284" s="118">
        <v>0</v>
      </c>
      <c r="H284" s="119">
        <v>1259</v>
      </c>
      <c r="I284" s="120"/>
      <c r="J284" s="120">
        <f t="shared" si="26"/>
        <v>238.28435266084193</v>
      </c>
      <c r="K284" s="9"/>
      <c r="L284" s="122"/>
    </row>
    <row r="285" spans="1:12" s="34" customFormat="1" ht="12.75" customHeight="1">
      <c r="A285" s="14"/>
      <c r="B285" s="32"/>
      <c r="C285" s="121">
        <v>4430</v>
      </c>
      <c r="D285" s="89" t="s">
        <v>120</v>
      </c>
      <c r="E285" s="8">
        <v>2000</v>
      </c>
      <c r="F285" s="8">
        <f>1000</f>
        <v>1000</v>
      </c>
      <c r="G285" s="118">
        <v>0</v>
      </c>
      <c r="H285" s="119">
        <v>1000</v>
      </c>
      <c r="I285" s="120"/>
      <c r="J285" s="120">
        <f t="shared" si="26"/>
        <v>200</v>
      </c>
      <c r="K285" s="9"/>
      <c r="L285" s="122"/>
    </row>
    <row r="286" spans="1:12" s="34" customFormat="1" ht="12.75" customHeight="1">
      <c r="A286" s="14"/>
      <c r="B286" s="32"/>
      <c r="C286" s="121">
        <v>4440</v>
      </c>
      <c r="D286" s="89" t="s">
        <v>127</v>
      </c>
      <c r="E286" s="8">
        <v>14322</v>
      </c>
      <c r="F286" s="8">
        <f>11307+1190</f>
        <v>12497</v>
      </c>
      <c r="G286" s="118">
        <v>0</v>
      </c>
      <c r="H286" s="119">
        <v>4467</v>
      </c>
      <c r="I286" s="120"/>
      <c r="J286" s="120">
        <f t="shared" si="26"/>
        <v>320.6178643384822</v>
      </c>
      <c r="K286" s="9"/>
      <c r="L286" s="122"/>
    </row>
    <row r="287" spans="1:10" ht="12.75" customHeight="1">
      <c r="A287" s="127"/>
      <c r="B287" s="95" t="s">
        <v>198</v>
      </c>
      <c r="C287" s="96"/>
      <c r="D287" s="123" t="s">
        <v>58</v>
      </c>
      <c r="E287" s="7">
        <f>SUM(E288:E298)</f>
        <v>2311966</v>
      </c>
      <c r="F287" s="7">
        <f>SUM(F288:F298)</f>
        <v>1853465</v>
      </c>
      <c r="G287" s="124">
        <f>SUM(G288:G298)</f>
        <v>1254730</v>
      </c>
      <c r="H287" s="7">
        <f>SUM(H288:H298)</f>
        <v>1973608</v>
      </c>
      <c r="I287" s="116">
        <f>F287/G287*100</f>
        <v>147.71823420178046</v>
      </c>
      <c r="J287" s="116">
        <f t="shared" si="26"/>
        <v>117.14413399216055</v>
      </c>
    </row>
    <row r="288" spans="1:10" ht="12.75" customHeight="1">
      <c r="A288" s="127"/>
      <c r="B288" s="87"/>
      <c r="C288" s="121">
        <v>2320</v>
      </c>
      <c r="D288" s="89" t="s">
        <v>294</v>
      </c>
      <c r="E288" s="8">
        <v>175068</v>
      </c>
      <c r="F288" s="8">
        <v>152486</v>
      </c>
      <c r="G288" s="72">
        <v>165164</v>
      </c>
      <c r="H288" s="128">
        <v>188909</v>
      </c>
      <c r="I288" s="120">
        <f>F288/G288*100</f>
        <v>92.32399312198784</v>
      </c>
      <c r="J288" s="120">
        <f t="shared" si="26"/>
        <v>92.67319185427905</v>
      </c>
    </row>
    <row r="289" spans="1:10" ht="12.75" customHeight="1">
      <c r="A289" s="127"/>
      <c r="B289" s="87"/>
      <c r="C289" s="121"/>
      <c r="D289" s="89" t="s">
        <v>295</v>
      </c>
      <c r="E289" s="8"/>
      <c r="F289" s="8"/>
      <c r="G289" s="72"/>
      <c r="H289" s="128"/>
      <c r="I289" s="129"/>
      <c r="J289" s="129"/>
    </row>
    <row r="290" spans="1:10" ht="12.75" customHeight="1">
      <c r="A290" s="127"/>
      <c r="B290" s="87"/>
      <c r="C290" s="121"/>
      <c r="D290" s="89" t="s">
        <v>296</v>
      </c>
      <c r="E290" s="8"/>
      <c r="F290" s="8"/>
      <c r="G290" s="72"/>
      <c r="H290" s="128"/>
      <c r="I290" s="129"/>
      <c r="J290" s="129"/>
    </row>
    <row r="291" spans="1:12" ht="12.75" customHeight="1">
      <c r="A291" s="127"/>
      <c r="B291" s="87"/>
      <c r="C291" s="121">
        <v>3110</v>
      </c>
      <c r="D291" s="89" t="s">
        <v>131</v>
      </c>
      <c r="E291" s="8">
        <v>2006336</v>
      </c>
      <c r="F291" s="8">
        <v>1530040</v>
      </c>
      <c r="G291" s="72">
        <v>925717</v>
      </c>
      <c r="H291" s="128">
        <v>1619750</v>
      </c>
      <c r="I291" s="120">
        <f aca="true" t="shared" si="27" ref="I291:I296">F291/G291*100</f>
        <v>165.2816141434153</v>
      </c>
      <c r="J291" s="120">
        <f aca="true" t="shared" si="28" ref="J291:J314">E291/H291*100</f>
        <v>123.86701651489427</v>
      </c>
      <c r="K291" s="74">
        <f>SUM(F292:F295)</f>
        <v>161217</v>
      </c>
      <c r="L291" s="75" t="s">
        <v>267</v>
      </c>
    </row>
    <row r="292" spans="1:12" ht="12.75" customHeight="1">
      <c r="A292" s="127"/>
      <c r="B292" s="87"/>
      <c r="C292" s="121">
        <v>4010</v>
      </c>
      <c r="D292" s="89" t="s">
        <v>114</v>
      </c>
      <c r="E292" s="8">
        <v>0</v>
      </c>
      <c r="F292" s="8">
        <v>42630</v>
      </c>
      <c r="G292" s="72">
        <v>23361</v>
      </c>
      <c r="H292" s="128">
        <v>41061</v>
      </c>
      <c r="I292" s="120">
        <f t="shared" si="27"/>
        <v>182.48362655708232</v>
      </c>
      <c r="J292" s="120">
        <f t="shared" si="28"/>
        <v>0</v>
      </c>
      <c r="K292" s="74">
        <f>F288</f>
        <v>152486</v>
      </c>
      <c r="L292" s="75" t="s">
        <v>283</v>
      </c>
    </row>
    <row r="293" spans="1:12" ht="12.75" customHeight="1">
      <c r="A293" s="127"/>
      <c r="B293" s="87"/>
      <c r="C293" s="121">
        <v>4110</v>
      </c>
      <c r="D293" s="89" t="s">
        <v>126</v>
      </c>
      <c r="E293" s="8">
        <v>17934</v>
      </c>
      <c r="F293" s="8">
        <v>25375</v>
      </c>
      <c r="G293" s="72">
        <v>24474</v>
      </c>
      <c r="H293" s="128">
        <v>24474</v>
      </c>
      <c r="I293" s="120">
        <f t="shared" si="27"/>
        <v>103.68145787366186</v>
      </c>
      <c r="J293" s="120">
        <f t="shared" si="28"/>
        <v>73.27776415788183</v>
      </c>
      <c r="K293" s="74">
        <f>F291+SUM(F296:F298)</f>
        <v>1539762</v>
      </c>
      <c r="L293" s="75" t="s">
        <v>266</v>
      </c>
    </row>
    <row r="294" spans="1:12" ht="12.75" customHeight="1">
      <c r="A294" s="127"/>
      <c r="B294" s="87"/>
      <c r="C294" s="121">
        <v>4120</v>
      </c>
      <c r="D294" s="89" t="s">
        <v>115</v>
      </c>
      <c r="E294" s="8">
        <v>2478</v>
      </c>
      <c r="F294" s="8">
        <v>3434</v>
      </c>
      <c r="G294" s="72">
        <v>3383</v>
      </c>
      <c r="H294" s="128">
        <v>3383</v>
      </c>
      <c r="I294" s="120">
        <f t="shared" si="27"/>
        <v>101.50753768844221</v>
      </c>
      <c r="J294" s="120">
        <f t="shared" si="28"/>
        <v>73.24859592078037</v>
      </c>
      <c r="K294" s="74">
        <f>SUM(K291:K293)</f>
        <v>1853465</v>
      </c>
      <c r="L294" s="75" t="s">
        <v>269</v>
      </c>
    </row>
    <row r="295" spans="1:10" ht="12.75" customHeight="1">
      <c r="A295" s="127"/>
      <c r="B295" s="87"/>
      <c r="C295" s="121">
        <v>4170</v>
      </c>
      <c r="D295" s="89" t="s">
        <v>252</v>
      </c>
      <c r="E295" s="8">
        <v>101150</v>
      </c>
      <c r="F295" s="8">
        <v>89778</v>
      </c>
      <c r="G295" s="72">
        <v>106931</v>
      </c>
      <c r="H295" s="128">
        <v>88451</v>
      </c>
      <c r="I295" s="120">
        <f t="shared" si="27"/>
        <v>83.9588145626619</v>
      </c>
      <c r="J295" s="120">
        <f t="shared" si="28"/>
        <v>114.35710167211224</v>
      </c>
    </row>
    <row r="296" spans="1:10" ht="12.75" customHeight="1">
      <c r="A296" s="127"/>
      <c r="B296" s="87"/>
      <c r="C296" s="121">
        <v>4300</v>
      </c>
      <c r="D296" s="89" t="s">
        <v>78</v>
      </c>
      <c r="E296" s="8">
        <v>9000</v>
      </c>
      <c r="F296" s="8">
        <v>7105</v>
      </c>
      <c r="G296" s="72">
        <v>5000</v>
      </c>
      <c r="H296" s="128">
        <v>5000</v>
      </c>
      <c r="I296" s="120">
        <f t="shared" si="27"/>
        <v>142.1</v>
      </c>
      <c r="J296" s="120">
        <f t="shared" si="28"/>
        <v>180</v>
      </c>
    </row>
    <row r="297" spans="1:10" ht="12.75" customHeight="1">
      <c r="A297" s="127"/>
      <c r="B297" s="87"/>
      <c r="C297" s="121">
        <v>4410</v>
      </c>
      <c r="D297" s="89" t="s">
        <v>125</v>
      </c>
      <c r="E297" s="8">
        <v>0</v>
      </c>
      <c r="F297" s="8">
        <v>1117</v>
      </c>
      <c r="G297" s="72">
        <v>0</v>
      </c>
      <c r="H297" s="128">
        <v>1100</v>
      </c>
      <c r="I297" s="120"/>
      <c r="J297" s="120">
        <f t="shared" si="28"/>
        <v>0</v>
      </c>
    </row>
    <row r="298" spans="1:10" ht="12.75" customHeight="1">
      <c r="A298" s="127"/>
      <c r="B298" s="87"/>
      <c r="C298" s="121">
        <v>4440</v>
      </c>
      <c r="D298" s="89" t="s">
        <v>127</v>
      </c>
      <c r="E298" s="8">
        <v>0</v>
      </c>
      <c r="F298" s="8">
        <v>1500</v>
      </c>
      <c r="G298" s="72">
        <v>700</v>
      </c>
      <c r="H298" s="128">
        <v>1480</v>
      </c>
      <c r="I298" s="120">
        <f aca="true" t="shared" si="29" ref="I298:I309">F298/G298*100</f>
        <v>214.28571428571428</v>
      </c>
      <c r="J298" s="120">
        <f t="shared" si="28"/>
        <v>0</v>
      </c>
    </row>
    <row r="299" spans="1:12" s="126" customFormat="1" ht="12.75" customHeight="1">
      <c r="A299" s="94"/>
      <c r="B299" s="95" t="s">
        <v>200</v>
      </c>
      <c r="C299" s="96"/>
      <c r="D299" s="123" t="s">
        <v>133</v>
      </c>
      <c r="E299" s="7">
        <f>SUM(E300:E313)</f>
        <v>511270</v>
      </c>
      <c r="F299" s="7">
        <f>SUM(F300:F313)</f>
        <v>337387</v>
      </c>
      <c r="G299" s="124">
        <f>SUM(G300:G313)</f>
        <v>312770</v>
      </c>
      <c r="H299" s="7">
        <f>SUM(H300:H313)</f>
        <v>368728</v>
      </c>
      <c r="I299" s="116">
        <f t="shared" si="29"/>
        <v>107.8706397672411</v>
      </c>
      <c r="J299" s="116">
        <f t="shared" si="28"/>
        <v>138.6577639886312</v>
      </c>
      <c r="K299" s="74"/>
      <c r="L299" s="125"/>
    </row>
    <row r="300" spans="1:12" s="126" customFormat="1" ht="12.75" customHeight="1">
      <c r="A300" s="127"/>
      <c r="B300" s="87"/>
      <c r="C300" s="121">
        <v>4010</v>
      </c>
      <c r="D300" s="89" t="s">
        <v>114</v>
      </c>
      <c r="E300" s="8">
        <v>294568</v>
      </c>
      <c r="F300" s="8">
        <v>190270</v>
      </c>
      <c r="G300" s="72">
        <v>170195</v>
      </c>
      <c r="H300" s="128">
        <v>189058</v>
      </c>
      <c r="I300" s="120">
        <f t="shared" si="29"/>
        <v>111.79529363377303</v>
      </c>
      <c r="J300" s="120">
        <f t="shared" si="28"/>
        <v>155.80827047784277</v>
      </c>
      <c r="K300" s="74">
        <f>SUM(F300:F304)</f>
        <v>252671</v>
      </c>
      <c r="L300" s="75" t="s">
        <v>267</v>
      </c>
    </row>
    <row r="301" spans="1:12" s="126" customFormat="1" ht="12.75" customHeight="1">
      <c r="A301" s="127"/>
      <c r="B301" s="87"/>
      <c r="C301" s="121">
        <v>4040</v>
      </c>
      <c r="D301" s="89" t="s">
        <v>124</v>
      </c>
      <c r="E301" s="8">
        <v>21300</v>
      </c>
      <c r="F301" s="8">
        <v>19031</v>
      </c>
      <c r="G301" s="72">
        <v>15794</v>
      </c>
      <c r="H301" s="128">
        <v>15794</v>
      </c>
      <c r="I301" s="120">
        <f t="shared" si="29"/>
        <v>120.49512473091046</v>
      </c>
      <c r="J301" s="120">
        <f t="shared" si="28"/>
        <v>134.86133974927188</v>
      </c>
      <c r="K301" s="74">
        <f>F313</f>
        <v>40500</v>
      </c>
      <c r="L301" s="75" t="s">
        <v>297</v>
      </c>
    </row>
    <row r="302" spans="1:12" s="126" customFormat="1" ht="12.75" customHeight="1">
      <c r="A302" s="127"/>
      <c r="B302" s="87"/>
      <c r="C302" s="121">
        <v>4110</v>
      </c>
      <c r="D302" s="89" t="s">
        <v>126</v>
      </c>
      <c r="E302" s="8">
        <v>55713</v>
      </c>
      <c r="F302" s="8">
        <v>32016</v>
      </c>
      <c r="G302" s="72">
        <v>32572</v>
      </c>
      <c r="H302" s="128">
        <v>32572</v>
      </c>
      <c r="I302" s="120">
        <f t="shared" si="29"/>
        <v>98.29301240329117</v>
      </c>
      <c r="J302" s="120">
        <f t="shared" si="28"/>
        <v>171.045683409063</v>
      </c>
      <c r="K302" s="74">
        <f>SUM(F305:F312)</f>
        <v>44216</v>
      </c>
      <c r="L302" s="75" t="s">
        <v>266</v>
      </c>
    </row>
    <row r="303" spans="1:12" ht="12.75" customHeight="1">
      <c r="A303" s="127"/>
      <c r="B303" s="87"/>
      <c r="C303" s="121">
        <v>4120</v>
      </c>
      <c r="D303" s="89" t="s">
        <v>115</v>
      </c>
      <c r="E303" s="8">
        <v>7700</v>
      </c>
      <c r="F303" s="8">
        <v>7700</v>
      </c>
      <c r="G303" s="72">
        <v>4548</v>
      </c>
      <c r="H303" s="128">
        <v>5143</v>
      </c>
      <c r="I303" s="120">
        <f t="shared" si="29"/>
        <v>169.3051890941073</v>
      </c>
      <c r="J303" s="120">
        <f t="shared" si="28"/>
        <v>149.71806338712815</v>
      </c>
      <c r="K303" s="74">
        <f>SUM(K300:K302)</f>
        <v>337387</v>
      </c>
      <c r="L303" s="75" t="s">
        <v>269</v>
      </c>
    </row>
    <row r="304" spans="1:10" ht="12.75" customHeight="1">
      <c r="A304" s="127"/>
      <c r="B304" s="87"/>
      <c r="C304" s="121">
        <v>4170</v>
      </c>
      <c r="D304" s="89" t="s">
        <v>252</v>
      </c>
      <c r="E304" s="8">
        <v>5500</v>
      </c>
      <c r="F304" s="8">
        <v>3654</v>
      </c>
      <c r="G304" s="72">
        <v>3600</v>
      </c>
      <c r="H304" s="128">
        <v>3600</v>
      </c>
      <c r="I304" s="120">
        <f t="shared" si="29"/>
        <v>101.49999999999999</v>
      </c>
      <c r="J304" s="120">
        <f t="shared" si="28"/>
        <v>152.77777777777777</v>
      </c>
    </row>
    <row r="305" spans="1:10" ht="12.75" customHeight="1">
      <c r="A305" s="127"/>
      <c r="B305" s="87"/>
      <c r="C305" s="121">
        <v>4210</v>
      </c>
      <c r="D305" s="89" t="s">
        <v>80</v>
      </c>
      <c r="E305" s="8">
        <v>13400</v>
      </c>
      <c r="F305" s="8">
        <v>5075</v>
      </c>
      <c r="G305" s="72">
        <v>5000</v>
      </c>
      <c r="H305" s="128">
        <v>9000</v>
      </c>
      <c r="I305" s="120">
        <f t="shared" si="29"/>
        <v>101.49999999999999</v>
      </c>
      <c r="J305" s="120">
        <f t="shared" si="28"/>
        <v>148.88888888888889</v>
      </c>
    </row>
    <row r="306" spans="1:10" ht="12.75" customHeight="1">
      <c r="A306" s="127"/>
      <c r="B306" s="87"/>
      <c r="C306" s="121">
        <v>4260</v>
      </c>
      <c r="D306" s="89" t="s">
        <v>81</v>
      </c>
      <c r="E306" s="8">
        <v>11300</v>
      </c>
      <c r="F306" s="8">
        <v>11165</v>
      </c>
      <c r="G306" s="72">
        <v>11000</v>
      </c>
      <c r="H306" s="128">
        <v>11000</v>
      </c>
      <c r="I306" s="120">
        <f t="shared" si="29"/>
        <v>101.49999999999999</v>
      </c>
      <c r="J306" s="120">
        <f t="shared" si="28"/>
        <v>102.72727272727273</v>
      </c>
    </row>
    <row r="307" spans="1:10" ht="12.75" customHeight="1">
      <c r="A307" s="127"/>
      <c r="B307" s="87"/>
      <c r="C307" s="121">
        <v>4300</v>
      </c>
      <c r="D307" s="89" t="s">
        <v>78</v>
      </c>
      <c r="E307" s="8">
        <v>42654</v>
      </c>
      <c r="F307" s="8">
        <v>16715</v>
      </c>
      <c r="G307" s="72">
        <v>16530</v>
      </c>
      <c r="H307" s="128">
        <v>17200</v>
      </c>
      <c r="I307" s="120">
        <f t="shared" si="29"/>
        <v>101.11917725347853</v>
      </c>
      <c r="J307" s="120">
        <f t="shared" si="28"/>
        <v>247.98837209302326</v>
      </c>
    </row>
    <row r="308" spans="1:10" ht="12.75" customHeight="1">
      <c r="A308" s="127"/>
      <c r="B308" s="87"/>
      <c r="C308" s="121">
        <v>4350</v>
      </c>
      <c r="D308" s="89" t="s">
        <v>270</v>
      </c>
      <c r="E308" s="8">
        <v>2100</v>
      </c>
      <c r="F308" s="8">
        <v>1320</v>
      </c>
      <c r="G308" s="72">
        <v>1300</v>
      </c>
      <c r="H308" s="128">
        <v>1300</v>
      </c>
      <c r="I308" s="120">
        <f t="shared" si="29"/>
        <v>101.53846153846153</v>
      </c>
      <c r="J308" s="120">
        <f t="shared" si="28"/>
        <v>161.53846153846155</v>
      </c>
    </row>
    <row r="309" spans="1:10" ht="12.75" customHeight="1">
      <c r="A309" s="127"/>
      <c r="B309" s="87"/>
      <c r="C309" s="121">
        <v>4410</v>
      </c>
      <c r="D309" s="89" t="s">
        <v>125</v>
      </c>
      <c r="E309" s="8">
        <v>7500</v>
      </c>
      <c r="F309" s="8">
        <v>2030</v>
      </c>
      <c r="G309" s="72">
        <v>2000</v>
      </c>
      <c r="H309" s="128">
        <v>3500</v>
      </c>
      <c r="I309" s="120">
        <f t="shared" si="29"/>
        <v>101.49999999999999</v>
      </c>
      <c r="J309" s="120">
        <f t="shared" si="28"/>
        <v>214.28571428571428</v>
      </c>
    </row>
    <row r="310" spans="1:10" ht="12.75" customHeight="1">
      <c r="A310" s="127"/>
      <c r="B310" s="87"/>
      <c r="C310" s="121">
        <v>4430</v>
      </c>
      <c r="D310" s="89" t="s">
        <v>120</v>
      </c>
      <c r="E310" s="8">
        <v>1000</v>
      </c>
      <c r="F310" s="8">
        <v>63</v>
      </c>
      <c r="G310" s="72">
        <v>0</v>
      </c>
      <c r="H310" s="128">
        <v>330</v>
      </c>
      <c r="I310" s="120"/>
      <c r="J310" s="120">
        <f t="shared" si="28"/>
        <v>303.030303030303</v>
      </c>
    </row>
    <row r="311" spans="1:10" ht="12.75" customHeight="1">
      <c r="A311" s="127"/>
      <c r="B311" s="87"/>
      <c r="C311" s="121">
        <v>4440</v>
      </c>
      <c r="D311" s="89" t="s">
        <v>127</v>
      </c>
      <c r="E311" s="8">
        <v>8000</v>
      </c>
      <c r="F311" s="8">
        <v>7816</v>
      </c>
      <c r="G311" s="72">
        <v>7700</v>
      </c>
      <c r="H311" s="128">
        <v>7700</v>
      </c>
      <c r="I311" s="120">
        <f>F311/G311*100</f>
        <v>101.5064935064935</v>
      </c>
      <c r="J311" s="120">
        <f t="shared" si="28"/>
        <v>103.89610389610388</v>
      </c>
    </row>
    <row r="312" spans="1:10" ht="12.75" customHeight="1">
      <c r="A312" s="127"/>
      <c r="B312" s="87"/>
      <c r="C312" s="121">
        <v>4520</v>
      </c>
      <c r="D312" s="89" t="s">
        <v>254</v>
      </c>
      <c r="E312" s="8">
        <v>35</v>
      </c>
      <c r="F312" s="8">
        <v>32</v>
      </c>
      <c r="G312" s="72">
        <v>31</v>
      </c>
      <c r="H312" s="128">
        <v>31</v>
      </c>
      <c r="I312" s="120">
        <f>F312/G312*100</f>
        <v>103.2258064516129</v>
      </c>
      <c r="J312" s="120">
        <f t="shared" si="28"/>
        <v>112.90322580645163</v>
      </c>
    </row>
    <row r="313" spans="1:10" ht="12.75" customHeight="1">
      <c r="A313" s="127"/>
      <c r="B313" s="87"/>
      <c r="C313" s="121">
        <v>6050</v>
      </c>
      <c r="D313" s="89" t="s">
        <v>83</v>
      </c>
      <c r="E313" s="8">
        <v>40500</v>
      </c>
      <c r="F313" s="8">
        <v>40500</v>
      </c>
      <c r="G313" s="72">
        <v>42500</v>
      </c>
      <c r="H313" s="128">
        <v>72500</v>
      </c>
      <c r="I313" s="120">
        <f>F313/G313*100</f>
        <v>95.29411764705881</v>
      </c>
      <c r="J313" s="120">
        <f t="shared" si="28"/>
        <v>55.86206896551724</v>
      </c>
    </row>
    <row r="314" spans="1:12" s="126" customFormat="1" ht="12.75" customHeight="1">
      <c r="A314" s="94"/>
      <c r="B314" s="95" t="s">
        <v>199</v>
      </c>
      <c r="C314" s="96"/>
      <c r="D314" s="123" t="s">
        <v>298</v>
      </c>
      <c r="E314" s="7">
        <f>SUM(E316:E316)</f>
        <v>27000</v>
      </c>
      <c r="F314" s="7">
        <f>SUM(F316:F316)</f>
        <v>14720</v>
      </c>
      <c r="G314" s="124">
        <f>SUM(G316:G316)</f>
        <v>14500</v>
      </c>
      <c r="H314" s="7">
        <f>SUM(H316:H316)</f>
        <v>14500</v>
      </c>
      <c r="I314" s="116">
        <f>F314/G314*100</f>
        <v>101.51724137931035</v>
      </c>
      <c r="J314" s="116">
        <f t="shared" si="28"/>
        <v>186.20689655172413</v>
      </c>
      <c r="K314" s="74"/>
      <c r="L314" s="125"/>
    </row>
    <row r="315" spans="1:12" s="126" customFormat="1" ht="12.75" customHeight="1">
      <c r="A315" s="94"/>
      <c r="B315" s="95"/>
      <c r="C315" s="96"/>
      <c r="D315" s="123" t="s">
        <v>299</v>
      </c>
      <c r="E315" s="7"/>
      <c r="F315" s="7"/>
      <c r="G315" s="132"/>
      <c r="H315" s="133"/>
      <c r="I315" s="136"/>
      <c r="J315" s="136"/>
      <c r="K315" s="74">
        <f>F316</f>
        <v>14720</v>
      </c>
      <c r="L315" s="75" t="s">
        <v>267</v>
      </c>
    </row>
    <row r="316" spans="1:12" s="126" customFormat="1" ht="12.75" customHeight="1">
      <c r="A316" s="94"/>
      <c r="B316" s="95"/>
      <c r="C316" s="121">
        <v>4170</v>
      </c>
      <c r="D316" s="89" t="s">
        <v>252</v>
      </c>
      <c r="E316" s="8">
        <v>27000</v>
      </c>
      <c r="F316" s="8">
        <v>14720</v>
      </c>
      <c r="G316" s="72">
        <v>14500</v>
      </c>
      <c r="H316" s="128">
        <v>14500</v>
      </c>
      <c r="I316" s="120">
        <f>F316/G316*100</f>
        <v>101.51724137931035</v>
      </c>
      <c r="J316" s="120">
        <f>E316/H316*100</f>
        <v>186.20689655172413</v>
      </c>
      <c r="K316" s="74"/>
      <c r="L316" s="125"/>
    </row>
    <row r="317" spans="1:12" s="126" customFormat="1" ht="12.75" customHeight="1">
      <c r="A317" s="94"/>
      <c r="B317" s="95" t="s">
        <v>300</v>
      </c>
      <c r="C317" s="96"/>
      <c r="D317" s="123" t="s">
        <v>301</v>
      </c>
      <c r="E317" s="7">
        <f>E318</f>
        <v>20000</v>
      </c>
      <c r="F317" s="7">
        <f>F318</f>
        <v>18820</v>
      </c>
      <c r="G317" s="132">
        <f>G318</f>
        <v>0</v>
      </c>
      <c r="H317" s="133">
        <f>H318</f>
        <v>18540</v>
      </c>
      <c r="I317" s="116"/>
      <c r="J317" s="116">
        <f>E317/H317*100</f>
        <v>107.87486515641855</v>
      </c>
      <c r="K317" s="74"/>
      <c r="L317" s="125"/>
    </row>
    <row r="318" spans="1:12" s="126" customFormat="1" ht="12.75" customHeight="1">
      <c r="A318" s="94"/>
      <c r="B318" s="95"/>
      <c r="C318" s="121">
        <v>2310</v>
      </c>
      <c r="D318" s="89" t="s">
        <v>302</v>
      </c>
      <c r="E318" s="8">
        <v>20000</v>
      </c>
      <c r="F318" s="8">
        <v>18820</v>
      </c>
      <c r="G318" s="72">
        <v>0</v>
      </c>
      <c r="H318" s="128">
        <v>18540</v>
      </c>
      <c r="I318" s="120"/>
      <c r="J318" s="120">
        <f>E318/H318*100</f>
        <v>107.87486515641855</v>
      </c>
      <c r="K318" s="74">
        <f>F318</f>
        <v>18820</v>
      </c>
      <c r="L318" s="75" t="s">
        <v>283</v>
      </c>
    </row>
    <row r="319" spans="1:12" s="126" customFormat="1" ht="12.75" customHeight="1">
      <c r="A319" s="94"/>
      <c r="B319" s="95"/>
      <c r="C319" s="121"/>
      <c r="D319" s="89" t="s">
        <v>303</v>
      </c>
      <c r="E319" s="8"/>
      <c r="F319" s="8"/>
      <c r="G319" s="72"/>
      <c r="H319" s="128"/>
      <c r="I319" s="120"/>
      <c r="J319" s="120"/>
      <c r="K319" s="74"/>
      <c r="L319" s="125"/>
    </row>
    <row r="320" spans="1:12" s="126" customFormat="1" ht="12.75" customHeight="1">
      <c r="A320" s="94"/>
      <c r="B320" s="95"/>
      <c r="C320" s="121"/>
      <c r="D320" s="89" t="s">
        <v>178</v>
      </c>
      <c r="E320" s="8"/>
      <c r="F320" s="8"/>
      <c r="G320" s="72"/>
      <c r="H320" s="128"/>
      <c r="I320" s="120"/>
      <c r="J320" s="120"/>
      <c r="K320" s="74"/>
      <c r="L320" s="125"/>
    </row>
    <row r="321" spans="1:12" s="126" customFormat="1" ht="12.75" customHeight="1">
      <c r="A321" s="94"/>
      <c r="B321" s="95"/>
      <c r="C321" s="121"/>
      <c r="D321" s="89"/>
      <c r="E321" s="8"/>
      <c r="F321" s="8"/>
      <c r="G321" s="132"/>
      <c r="H321" s="133"/>
      <c r="I321" s="136"/>
      <c r="J321" s="136"/>
      <c r="K321" s="74"/>
      <c r="L321" s="125"/>
    </row>
    <row r="322" spans="1:12" s="115" customFormat="1" ht="16.5" customHeight="1">
      <c r="A322" s="59" t="s">
        <v>57</v>
      </c>
      <c r="B322" s="60"/>
      <c r="C322" s="61"/>
      <c r="D322" s="62" t="s">
        <v>195</v>
      </c>
      <c r="E322" s="63">
        <f>E323+E331</f>
        <v>1530645</v>
      </c>
      <c r="F322" s="63">
        <f>F323+F331+F345</f>
        <v>1626407</v>
      </c>
      <c r="G322" s="130">
        <f>G323+G331</f>
        <v>1583675</v>
      </c>
      <c r="H322" s="111">
        <f>H323+H331</f>
        <v>1629107</v>
      </c>
      <c r="I322" s="131"/>
      <c r="J322" s="131">
        <f>E322/H322*100</f>
        <v>93.9560753222471</v>
      </c>
      <c r="K322" s="113"/>
      <c r="L322" s="114"/>
    </row>
    <row r="323" spans="1:12" s="126" customFormat="1" ht="12.75" customHeight="1">
      <c r="A323" s="94"/>
      <c r="B323" s="95" t="s">
        <v>104</v>
      </c>
      <c r="C323" s="96"/>
      <c r="D323" s="123" t="s">
        <v>196</v>
      </c>
      <c r="E323" s="138">
        <f>SUM(E324:E330)</f>
        <v>82758</v>
      </c>
      <c r="F323" s="7">
        <f>SUM(F324:F330)</f>
        <v>42300</v>
      </c>
      <c r="G323" s="139">
        <f>SUM(G324:G330)</f>
        <v>0</v>
      </c>
      <c r="H323" s="138">
        <f>SUM(H324:H330)</f>
        <v>41653</v>
      </c>
      <c r="I323" s="116"/>
      <c r="J323" s="116">
        <f>E323/H323*100</f>
        <v>198.68436847285912</v>
      </c>
      <c r="K323" s="74"/>
      <c r="L323" s="125"/>
    </row>
    <row r="324" spans="1:12" ht="12.75" customHeight="1">
      <c r="A324" s="127"/>
      <c r="B324" s="87"/>
      <c r="C324" s="121">
        <v>4010</v>
      </c>
      <c r="D324" s="89" t="s">
        <v>114</v>
      </c>
      <c r="E324" s="140">
        <v>37861</v>
      </c>
      <c r="F324" s="8">
        <v>26600</v>
      </c>
      <c r="G324" s="72">
        <v>0</v>
      </c>
      <c r="H324" s="128">
        <v>31895</v>
      </c>
      <c r="I324" s="120"/>
      <c r="J324" s="120">
        <f>E324/H324*100</f>
        <v>118.70512619532843</v>
      </c>
      <c r="K324" s="74">
        <f>SUM(F324:F327)</f>
        <v>34591</v>
      </c>
      <c r="L324" s="75" t="s">
        <v>267</v>
      </c>
    </row>
    <row r="325" spans="1:12" ht="12.75" customHeight="1">
      <c r="A325" s="127"/>
      <c r="B325" s="87"/>
      <c r="C325" s="121">
        <v>4040</v>
      </c>
      <c r="D325" s="89" t="s">
        <v>124</v>
      </c>
      <c r="E325" s="140">
        <v>2000</v>
      </c>
      <c r="F325" s="8">
        <v>2000</v>
      </c>
      <c r="G325" s="72">
        <v>0</v>
      </c>
      <c r="H325" s="128">
        <v>0</v>
      </c>
      <c r="I325" s="120"/>
      <c r="J325" s="120"/>
      <c r="K325" s="74">
        <f>SUM(F328:F330)</f>
        <v>7709</v>
      </c>
      <c r="L325" s="75" t="s">
        <v>266</v>
      </c>
    </row>
    <row r="326" spans="1:12" ht="12.75" customHeight="1">
      <c r="A326" s="127"/>
      <c r="B326" s="87"/>
      <c r="C326" s="121">
        <v>4110</v>
      </c>
      <c r="D326" s="89" t="s">
        <v>126</v>
      </c>
      <c r="E326" s="140">
        <v>6500</v>
      </c>
      <c r="F326" s="8">
        <v>5271</v>
      </c>
      <c r="G326" s="72">
        <v>0</v>
      </c>
      <c r="H326" s="128">
        <v>3225</v>
      </c>
      <c r="I326" s="120"/>
      <c r="J326" s="120">
        <f aca="true" t="shared" si="30" ref="J326:J343">E326/H326*100</f>
        <v>201.5503875968992</v>
      </c>
      <c r="K326" s="74">
        <f>SUM(K324:K325)</f>
        <v>42300</v>
      </c>
      <c r="L326" s="75" t="s">
        <v>269</v>
      </c>
    </row>
    <row r="327" spans="1:10" ht="12.75" customHeight="1">
      <c r="A327" s="127"/>
      <c r="B327" s="87"/>
      <c r="C327" s="121">
        <v>4120</v>
      </c>
      <c r="D327" s="89" t="s">
        <v>115</v>
      </c>
      <c r="E327" s="140">
        <v>897</v>
      </c>
      <c r="F327" s="8">
        <v>720</v>
      </c>
      <c r="G327" s="72">
        <v>0</v>
      </c>
      <c r="H327" s="128">
        <v>1203</v>
      </c>
      <c r="I327" s="120"/>
      <c r="J327" s="120">
        <f t="shared" si="30"/>
        <v>74.56359102244389</v>
      </c>
    </row>
    <row r="328" spans="1:10" ht="12.75" customHeight="1">
      <c r="A328" s="127"/>
      <c r="B328" s="87"/>
      <c r="C328" s="121">
        <v>4210</v>
      </c>
      <c r="D328" s="89" t="s">
        <v>80</v>
      </c>
      <c r="E328" s="140">
        <v>15000</v>
      </c>
      <c r="F328" s="8">
        <v>3603</v>
      </c>
      <c r="G328" s="72">
        <v>0</v>
      </c>
      <c r="H328" s="128">
        <v>3550</v>
      </c>
      <c r="I328" s="120"/>
      <c r="J328" s="120">
        <f t="shared" si="30"/>
        <v>422.53521126760563</v>
      </c>
    </row>
    <row r="329" spans="1:10" ht="12.75" customHeight="1">
      <c r="A329" s="127"/>
      <c r="B329" s="87"/>
      <c r="C329" s="121">
        <v>4300</v>
      </c>
      <c r="D329" s="89" t="s">
        <v>78</v>
      </c>
      <c r="E329" s="140">
        <v>18900</v>
      </c>
      <c r="F329" s="8">
        <v>2506</v>
      </c>
      <c r="G329" s="72">
        <v>0</v>
      </c>
      <c r="H329" s="128">
        <v>1050</v>
      </c>
      <c r="I329" s="120"/>
      <c r="J329" s="120">
        <f t="shared" si="30"/>
        <v>1800</v>
      </c>
    </row>
    <row r="330" spans="1:10" ht="12.75" customHeight="1">
      <c r="A330" s="127"/>
      <c r="B330" s="87"/>
      <c r="C330" s="121">
        <v>4440</v>
      </c>
      <c r="D330" s="89" t="s">
        <v>127</v>
      </c>
      <c r="E330" s="140">
        <v>1600</v>
      </c>
      <c r="F330" s="8">
        <v>1600</v>
      </c>
      <c r="G330" s="72">
        <v>0</v>
      </c>
      <c r="H330" s="128">
        <v>730</v>
      </c>
      <c r="I330" s="120"/>
      <c r="J330" s="120">
        <f t="shared" si="30"/>
        <v>219.17808219178082</v>
      </c>
    </row>
    <row r="331" spans="1:10" ht="12.75" customHeight="1">
      <c r="A331" s="127"/>
      <c r="B331" s="95" t="s">
        <v>61</v>
      </c>
      <c r="C331" s="96"/>
      <c r="D331" s="123" t="s">
        <v>30</v>
      </c>
      <c r="E331" s="138">
        <f>SUM(E332:E343)</f>
        <v>1447887</v>
      </c>
      <c r="F331" s="7">
        <f>SUM(F332:F344)</f>
        <v>1517887</v>
      </c>
      <c r="G331" s="139">
        <f>SUM(G332:G343)</f>
        <v>1583675</v>
      </c>
      <c r="H331" s="138">
        <f>SUM(H332:H343)</f>
        <v>1587454</v>
      </c>
      <c r="I331" s="116">
        <f aca="true" t="shared" si="31" ref="I331:I340">F331/G331*100</f>
        <v>95.84586483969248</v>
      </c>
      <c r="J331" s="116">
        <f t="shared" si="30"/>
        <v>91.20812319601072</v>
      </c>
    </row>
    <row r="332" spans="1:10" ht="12.75" customHeight="1">
      <c r="A332" s="127"/>
      <c r="B332" s="87"/>
      <c r="C332" s="121">
        <v>4010</v>
      </c>
      <c r="D332" s="89" t="s">
        <v>114</v>
      </c>
      <c r="E332" s="140">
        <f>766143+253905</f>
        <v>1020048</v>
      </c>
      <c r="F332" s="8">
        <f>766143+253905+58490</f>
        <v>1078538</v>
      </c>
      <c r="G332" s="72">
        <v>1164497</v>
      </c>
      <c r="H332" s="128">
        <v>1163591</v>
      </c>
      <c r="I332" s="120">
        <f t="shared" si="31"/>
        <v>92.61835796914892</v>
      </c>
      <c r="J332" s="120">
        <f t="shared" si="30"/>
        <v>87.66379251816146</v>
      </c>
    </row>
    <row r="333" spans="1:12" ht="12.75" customHeight="1">
      <c r="A333" s="127"/>
      <c r="B333" s="87"/>
      <c r="C333" s="121">
        <v>4040</v>
      </c>
      <c r="D333" s="89" t="s">
        <v>124</v>
      </c>
      <c r="E333" s="140">
        <v>150270</v>
      </c>
      <c r="F333" s="8">
        <v>95000</v>
      </c>
      <c r="G333" s="72">
        <v>68138</v>
      </c>
      <c r="H333" s="128">
        <v>69044</v>
      </c>
      <c r="I333" s="120">
        <f t="shared" si="31"/>
        <v>139.42293580674513</v>
      </c>
      <c r="J333" s="120">
        <f t="shared" si="30"/>
        <v>217.64382133132494</v>
      </c>
      <c r="K333" s="74">
        <f>SUM(F332:F335)</f>
        <v>1397667</v>
      </c>
      <c r="L333" s="75" t="s">
        <v>267</v>
      </c>
    </row>
    <row r="334" spans="1:12" ht="12.75" customHeight="1">
      <c r="A334" s="127"/>
      <c r="B334" s="87"/>
      <c r="C334" s="121">
        <v>4110</v>
      </c>
      <c r="D334" s="89" t="s">
        <v>126</v>
      </c>
      <c r="E334" s="140">
        <f>43749+86000</f>
        <v>129749</v>
      </c>
      <c r="F334" s="8">
        <f>184619+10077</f>
        <v>194696</v>
      </c>
      <c r="G334" s="72">
        <v>200040</v>
      </c>
      <c r="H334" s="128">
        <v>199040</v>
      </c>
      <c r="I334" s="120">
        <f t="shared" si="31"/>
        <v>97.32853429314136</v>
      </c>
      <c r="J334" s="120">
        <f t="shared" si="30"/>
        <v>65.18739951768488</v>
      </c>
      <c r="K334" s="74">
        <f>SUM(F336:F344)</f>
        <v>120220</v>
      </c>
      <c r="L334" s="75" t="s">
        <v>266</v>
      </c>
    </row>
    <row r="335" spans="1:12" ht="12.75" customHeight="1">
      <c r="A335" s="127"/>
      <c r="B335" s="87"/>
      <c r="C335" s="121">
        <v>4120</v>
      </c>
      <c r="D335" s="89" t="s">
        <v>115</v>
      </c>
      <c r="E335" s="140">
        <v>27600</v>
      </c>
      <c r="F335" s="8">
        <f>28000+1433</f>
        <v>29433</v>
      </c>
      <c r="G335" s="72">
        <v>30000</v>
      </c>
      <c r="H335" s="128">
        <v>30000</v>
      </c>
      <c r="I335" s="120">
        <f t="shared" si="31"/>
        <v>98.11</v>
      </c>
      <c r="J335" s="120">
        <f t="shared" si="30"/>
        <v>92</v>
      </c>
      <c r="K335" s="74">
        <f>SUM(K333:K334)</f>
        <v>1517887</v>
      </c>
      <c r="L335" s="75" t="s">
        <v>269</v>
      </c>
    </row>
    <row r="336" spans="1:10" ht="12.75" customHeight="1">
      <c r="A336" s="127"/>
      <c r="B336" s="87"/>
      <c r="C336" s="121">
        <v>4210</v>
      </c>
      <c r="D336" s="89" t="s">
        <v>80</v>
      </c>
      <c r="E336" s="140">
        <v>25600</v>
      </c>
      <c r="F336" s="8">
        <v>25600</v>
      </c>
      <c r="G336" s="72">
        <v>30000</v>
      </c>
      <c r="H336" s="128">
        <v>24559</v>
      </c>
      <c r="I336" s="120">
        <f t="shared" si="31"/>
        <v>85.33333333333334</v>
      </c>
      <c r="J336" s="120">
        <f t="shared" si="30"/>
        <v>104.2387719369681</v>
      </c>
    </row>
    <row r="337" spans="1:10" ht="12.75" customHeight="1">
      <c r="A337" s="127"/>
      <c r="B337" s="87"/>
      <c r="C337" s="121">
        <v>4260</v>
      </c>
      <c r="D337" s="89" t="s">
        <v>81</v>
      </c>
      <c r="E337" s="140">
        <v>22000</v>
      </c>
      <c r="F337" s="8">
        <v>22000</v>
      </c>
      <c r="G337" s="72">
        <v>20000</v>
      </c>
      <c r="H337" s="128">
        <v>22984</v>
      </c>
      <c r="I337" s="120">
        <f t="shared" si="31"/>
        <v>110.00000000000001</v>
      </c>
      <c r="J337" s="120">
        <f t="shared" si="30"/>
        <v>95.71876087713191</v>
      </c>
    </row>
    <row r="338" spans="1:10" ht="12.75" customHeight="1">
      <c r="A338" s="127"/>
      <c r="B338" s="87"/>
      <c r="C338" s="121">
        <v>4280</v>
      </c>
      <c r="D338" s="89" t="s">
        <v>140</v>
      </c>
      <c r="E338" s="140">
        <v>1290</v>
      </c>
      <c r="F338" s="8">
        <v>1290</v>
      </c>
      <c r="G338" s="72">
        <v>600</v>
      </c>
      <c r="H338" s="128">
        <v>600</v>
      </c>
      <c r="I338" s="120">
        <f t="shared" si="31"/>
        <v>215</v>
      </c>
      <c r="J338" s="120">
        <f t="shared" si="30"/>
        <v>215</v>
      </c>
    </row>
    <row r="339" spans="1:10" ht="12.75" customHeight="1">
      <c r="A339" s="127"/>
      <c r="B339" s="87"/>
      <c r="C339" s="121">
        <v>4300</v>
      </c>
      <c r="D339" s="89" t="s">
        <v>78</v>
      </c>
      <c r="E339" s="140">
        <v>22330</v>
      </c>
      <c r="F339" s="8">
        <v>22330</v>
      </c>
      <c r="G339" s="72">
        <v>27800</v>
      </c>
      <c r="H339" s="128">
        <v>29249</v>
      </c>
      <c r="I339" s="120">
        <f t="shared" si="31"/>
        <v>80.32374100719424</v>
      </c>
      <c r="J339" s="120">
        <f t="shared" si="30"/>
        <v>76.34449040992854</v>
      </c>
    </row>
    <row r="340" spans="1:10" ht="12.75" customHeight="1">
      <c r="A340" s="127"/>
      <c r="B340" s="87"/>
      <c r="C340" s="121">
        <v>4410</v>
      </c>
      <c r="D340" s="89" t="s">
        <v>125</v>
      </c>
      <c r="E340" s="140">
        <v>1100</v>
      </c>
      <c r="F340" s="8">
        <v>1000</v>
      </c>
      <c r="G340" s="72">
        <v>1000</v>
      </c>
      <c r="H340" s="128">
        <v>1000</v>
      </c>
      <c r="I340" s="120">
        <f t="shared" si="31"/>
        <v>100</v>
      </c>
      <c r="J340" s="120">
        <f t="shared" si="30"/>
        <v>110.00000000000001</v>
      </c>
    </row>
    <row r="341" spans="1:10" ht="12.75" customHeight="1">
      <c r="A341" s="127"/>
      <c r="B341" s="87"/>
      <c r="C341" s="121">
        <v>4430</v>
      </c>
      <c r="D341" s="89" t="s">
        <v>120</v>
      </c>
      <c r="E341" s="140">
        <v>2300</v>
      </c>
      <c r="F341" s="8">
        <v>2300</v>
      </c>
      <c r="G341" s="72">
        <v>0</v>
      </c>
      <c r="H341" s="128">
        <v>2693</v>
      </c>
      <c r="I341" s="120"/>
      <c r="J341" s="120">
        <f t="shared" si="30"/>
        <v>85.40660972892685</v>
      </c>
    </row>
    <row r="342" spans="1:10" ht="12.75" customHeight="1">
      <c r="A342" s="127"/>
      <c r="B342" s="87"/>
      <c r="C342" s="121">
        <v>4440</v>
      </c>
      <c r="D342" s="89" t="s">
        <v>127</v>
      </c>
      <c r="E342" s="140">
        <v>44000</v>
      </c>
      <c r="F342" s="8">
        <v>44065</v>
      </c>
      <c r="G342" s="72">
        <v>40000</v>
      </c>
      <c r="H342" s="128">
        <v>43152</v>
      </c>
      <c r="I342" s="120">
        <f>F342/G342*100</f>
        <v>110.16250000000001</v>
      </c>
      <c r="J342" s="120">
        <f t="shared" si="30"/>
        <v>101.96514645902855</v>
      </c>
    </row>
    <row r="343" spans="1:10" ht="12.75" customHeight="1">
      <c r="A343" s="127"/>
      <c r="B343" s="87"/>
      <c r="C343" s="121">
        <v>4480</v>
      </c>
      <c r="D343" s="89" t="s">
        <v>6</v>
      </c>
      <c r="E343" s="140">
        <v>1600</v>
      </c>
      <c r="F343" s="8">
        <v>1583</v>
      </c>
      <c r="G343" s="72">
        <v>1600</v>
      </c>
      <c r="H343" s="128">
        <v>1542</v>
      </c>
      <c r="I343" s="120">
        <f>F343/G343*100</f>
        <v>98.9375</v>
      </c>
      <c r="J343" s="120">
        <f t="shared" si="30"/>
        <v>103.76134889753568</v>
      </c>
    </row>
    <row r="344" spans="1:12" ht="12.75" customHeight="1">
      <c r="A344" s="127"/>
      <c r="B344" s="87"/>
      <c r="C344" s="121">
        <v>4520</v>
      </c>
      <c r="D344" s="147" t="s">
        <v>254</v>
      </c>
      <c r="E344" s="140"/>
      <c r="F344" s="8">
        <v>52</v>
      </c>
      <c r="G344" s="72"/>
      <c r="H344" s="128"/>
      <c r="I344" s="120"/>
      <c r="J344" s="120"/>
      <c r="L344" s="148"/>
    </row>
    <row r="345" spans="1:10" ht="12.75" customHeight="1">
      <c r="A345" s="127"/>
      <c r="B345" s="95" t="s">
        <v>61</v>
      </c>
      <c r="C345" s="96"/>
      <c r="D345" s="123" t="s">
        <v>30</v>
      </c>
      <c r="E345" s="138">
        <f>E346</f>
        <v>0</v>
      </c>
      <c r="F345" s="7">
        <f>F346</f>
        <v>66220</v>
      </c>
      <c r="G345" s="139">
        <f>G346</f>
        <v>0</v>
      </c>
      <c r="H345" s="138">
        <f>H346</f>
        <v>0</v>
      </c>
      <c r="I345" s="116"/>
      <c r="J345" s="116"/>
    </row>
    <row r="346" spans="1:12" ht="12.75" customHeight="1">
      <c r="A346" s="127"/>
      <c r="B346" s="87"/>
      <c r="C346" s="121">
        <v>6050</v>
      </c>
      <c r="D346" s="89" t="s">
        <v>83</v>
      </c>
      <c r="E346" s="140"/>
      <c r="F346" s="8">
        <v>66220</v>
      </c>
      <c r="G346" s="72"/>
      <c r="H346" s="128"/>
      <c r="I346" s="120"/>
      <c r="J346" s="120"/>
      <c r="K346" s="74">
        <f>F346</f>
        <v>66220</v>
      </c>
      <c r="L346" s="75" t="s">
        <v>297</v>
      </c>
    </row>
    <row r="347" spans="1:10" ht="12.75" customHeight="1">
      <c r="A347" s="127"/>
      <c r="B347" s="87"/>
      <c r="C347" s="121"/>
      <c r="D347" s="89"/>
      <c r="E347" s="8"/>
      <c r="F347" s="8"/>
      <c r="G347" s="72"/>
      <c r="H347" s="128"/>
      <c r="I347" s="129"/>
      <c r="J347" s="129"/>
    </row>
    <row r="348" spans="1:12" s="115" customFormat="1" ht="16.5" customHeight="1">
      <c r="A348" s="59" t="s">
        <v>149</v>
      </c>
      <c r="B348" s="60"/>
      <c r="C348" s="61"/>
      <c r="D348" s="62" t="s">
        <v>150</v>
      </c>
      <c r="E348" s="63" t="e">
        <f>E349+E373+E392+E404+E418+#REF!+E368</f>
        <v>#REF!</v>
      </c>
      <c r="F348" s="63">
        <f>F349+F373+F392+F404+F418+F368</f>
        <v>4808862</v>
      </c>
      <c r="G348" s="130" t="e">
        <f>G349+G373+G392+G404+G418+#REF!</f>
        <v>#REF!</v>
      </c>
      <c r="H348" s="111" t="e">
        <f>H349+H373+H392+H404+H418+#REF!</f>
        <v>#REF!</v>
      </c>
      <c r="I348" s="131" t="e">
        <f aca="true" t="shared" si="32" ref="I348:I362">F348/G348*100</f>
        <v>#REF!</v>
      </c>
      <c r="J348" s="131" t="e">
        <f aca="true" t="shared" si="33" ref="J348:J366">E348/H348*100</f>
        <v>#REF!</v>
      </c>
      <c r="K348" s="113"/>
      <c r="L348" s="114"/>
    </row>
    <row r="349" spans="1:12" s="126" customFormat="1" ht="12.75" customHeight="1">
      <c r="A349" s="94"/>
      <c r="B349" s="95" t="s">
        <v>151</v>
      </c>
      <c r="C349" s="96"/>
      <c r="D349" s="123" t="s">
        <v>152</v>
      </c>
      <c r="E349" s="138">
        <f>SUM(E350:E367)</f>
        <v>1335139</v>
      </c>
      <c r="F349" s="7">
        <f>SUM(F350:F367)</f>
        <v>1289438</v>
      </c>
      <c r="G349" s="139">
        <f>SUM(G350:G372)</f>
        <v>1253358</v>
      </c>
      <c r="H349" s="138">
        <f>SUM(H350:H372)</f>
        <v>1335719</v>
      </c>
      <c r="I349" s="116">
        <f t="shared" si="32"/>
        <v>102.87866674964377</v>
      </c>
      <c r="J349" s="116">
        <f t="shared" si="33"/>
        <v>99.95657769336215</v>
      </c>
      <c r="K349" s="74"/>
      <c r="L349" s="125"/>
    </row>
    <row r="350" spans="1:12" s="126" customFormat="1" ht="12.75" customHeight="1">
      <c r="A350" s="94"/>
      <c r="B350" s="95"/>
      <c r="C350" s="121">
        <v>3020</v>
      </c>
      <c r="D350" s="89" t="s">
        <v>249</v>
      </c>
      <c r="E350" s="140">
        <v>3200</v>
      </c>
      <c r="F350" s="8">
        <v>7400</v>
      </c>
      <c r="G350" s="72">
        <v>6420</v>
      </c>
      <c r="H350" s="128">
        <v>3200</v>
      </c>
      <c r="I350" s="120">
        <f t="shared" si="32"/>
        <v>115.26479750778816</v>
      </c>
      <c r="J350" s="120">
        <f t="shared" si="33"/>
        <v>100</v>
      </c>
      <c r="K350" s="74"/>
      <c r="L350" s="125"/>
    </row>
    <row r="351" spans="1:12" s="126" customFormat="1" ht="12.75" customHeight="1">
      <c r="A351" s="94"/>
      <c r="B351" s="95"/>
      <c r="C351" s="121">
        <v>3110</v>
      </c>
      <c r="D351" s="89" t="s">
        <v>131</v>
      </c>
      <c r="E351" s="140">
        <v>1500</v>
      </c>
      <c r="F351" s="8">
        <v>1680</v>
      </c>
      <c r="G351" s="72">
        <v>1500</v>
      </c>
      <c r="H351" s="128">
        <v>1500</v>
      </c>
      <c r="I351" s="120">
        <f t="shared" si="32"/>
        <v>112.00000000000001</v>
      </c>
      <c r="J351" s="120">
        <f t="shared" si="33"/>
        <v>100</v>
      </c>
      <c r="K351" s="74">
        <f>SUM(F352:F355)</f>
        <v>1082459</v>
      </c>
      <c r="L351" s="75" t="s">
        <v>267</v>
      </c>
    </row>
    <row r="352" spans="1:12" s="126" customFormat="1" ht="12.75" customHeight="1">
      <c r="A352" s="94"/>
      <c r="B352" s="95"/>
      <c r="C352" s="121">
        <v>4010</v>
      </c>
      <c r="D352" s="89" t="s">
        <v>114</v>
      </c>
      <c r="E352" s="140">
        <v>854904</v>
      </c>
      <c r="F352" s="8">
        <v>826706</v>
      </c>
      <c r="G352" s="72">
        <v>779728</v>
      </c>
      <c r="H352" s="128">
        <v>805504</v>
      </c>
      <c r="I352" s="120">
        <f t="shared" si="32"/>
        <v>106.02492151109104</v>
      </c>
      <c r="J352" s="120">
        <f t="shared" si="33"/>
        <v>106.13280629270618</v>
      </c>
      <c r="K352" s="74">
        <f>F367</f>
        <v>4500</v>
      </c>
      <c r="L352" s="75" t="s">
        <v>297</v>
      </c>
    </row>
    <row r="353" spans="1:12" s="126" customFormat="1" ht="12.75" customHeight="1">
      <c r="A353" s="94"/>
      <c r="B353" s="95"/>
      <c r="C353" s="121">
        <v>4040</v>
      </c>
      <c r="D353" s="89" t="s">
        <v>124</v>
      </c>
      <c r="E353" s="140">
        <v>58610</v>
      </c>
      <c r="F353" s="8">
        <v>73000</v>
      </c>
      <c r="G353" s="72">
        <v>69347</v>
      </c>
      <c r="H353" s="128">
        <v>58610</v>
      </c>
      <c r="I353" s="120">
        <f t="shared" si="32"/>
        <v>105.26771165299147</v>
      </c>
      <c r="J353" s="120">
        <f t="shared" si="33"/>
        <v>100</v>
      </c>
      <c r="K353" s="74">
        <f>SUM(F350:F351)+SUM(F356:F366)</f>
        <v>202479</v>
      </c>
      <c r="L353" s="75" t="s">
        <v>266</v>
      </c>
    </row>
    <row r="354" spans="1:12" s="126" customFormat="1" ht="12.75" customHeight="1">
      <c r="A354" s="94"/>
      <c r="B354" s="95"/>
      <c r="C354" s="121">
        <v>4110</v>
      </c>
      <c r="D354" s="89" t="s">
        <v>126</v>
      </c>
      <c r="E354" s="140">
        <v>160890</v>
      </c>
      <c r="F354" s="8">
        <v>160796</v>
      </c>
      <c r="G354" s="72">
        <v>149584</v>
      </c>
      <c r="H354" s="128">
        <v>151865</v>
      </c>
      <c r="I354" s="120">
        <f t="shared" si="32"/>
        <v>107.49545405925767</v>
      </c>
      <c r="J354" s="120">
        <f t="shared" si="33"/>
        <v>105.94277812530865</v>
      </c>
      <c r="K354" s="74">
        <f>SUM(K351:K353)</f>
        <v>1289438</v>
      </c>
      <c r="L354" s="75" t="s">
        <v>269</v>
      </c>
    </row>
    <row r="355" spans="1:10" ht="12.75" customHeight="1">
      <c r="A355" s="127"/>
      <c r="B355" s="87"/>
      <c r="C355" s="121">
        <v>4120</v>
      </c>
      <c r="D355" s="89" t="s">
        <v>115</v>
      </c>
      <c r="E355" s="140">
        <v>21645</v>
      </c>
      <c r="F355" s="8">
        <v>21957</v>
      </c>
      <c r="G355" s="72">
        <v>19845</v>
      </c>
      <c r="H355" s="128">
        <v>19845</v>
      </c>
      <c r="I355" s="120">
        <f t="shared" si="32"/>
        <v>110.64247921390779</v>
      </c>
      <c r="J355" s="120">
        <f t="shared" si="33"/>
        <v>109.0702947845805</v>
      </c>
    </row>
    <row r="356" spans="1:10" ht="12.75" customHeight="1">
      <c r="A356" s="127"/>
      <c r="B356" s="87"/>
      <c r="C356" s="121">
        <v>4210</v>
      </c>
      <c r="D356" s="89" t="s">
        <v>80</v>
      </c>
      <c r="E356" s="140">
        <v>60047</v>
      </c>
      <c r="F356" s="8">
        <v>25187</v>
      </c>
      <c r="G356" s="72">
        <v>23524</v>
      </c>
      <c r="H356" s="128">
        <v>76147</v>
      </c>
      <c r="I356" s="120">
        <f t="shared" si="32"/>
        <v>107.06937595647</v>
      </c>
      <c r="J356" s="120">
        <f t="shared" si="33"/>
        <v>78.85668509593286</v>
      </c>
    </row>
    <row r="357" spans="1:10" ht="12.75" customHeight="1">
      <c r="A357" s="127"/>
      <c r="B357" s="87"/>
      <c r="C357" s="121">
        <v>4220</v>
      </c>
      <c r="D357" s="89" t="s">
        <v>153</v>
      </c>
      <c r="E357" s="140">
        <v>55000</v>
      </c>
      <c r="F357" s="8">
        <v>60000</v>
      </c>
      <c r="G357" s="72">
        <v>77000</v>
      </c>
      <c r="H357" s="128">
        <v>55000</v>
      </c>
      <c r="I357" s="120">
        <f t="shared" si="32"/>
        <v>77.92207792207793</v>
      </c>
      <c r="J357" s="120">
        <f t="shared" si="33"/>
        <v>100</v>
      </c>
    </row>
    <row r="358" spans="1:10" ht="12.75" customHeight="1">
      <c r="A358" s="127"/>
      <c r="B358" s="87"/>
      <c r="C358" s="121">
        <v>4230</v>
      </c>
      <c r="D358" s="89" t="s">
        <v>146</v>
      </c>
      <c r="E358" s="140">
        <v>1400</v>
      </c>
      <c r="F358" s="8">
        <v>1100</v>
      </c>
      <c r="G358" s="72">
        <v>2600</v>
      </c>
      <c r="H358" s="128">
        <v>1400</v>
      </c>
      <c r="I358" s="120">
        <f t="shared" si="32"/>
        <v>42.30769230769231</v>
      </c>
      <c r="J358" s="120">
        <f t="shared" si="33"/>
        <v>100</v>
      </c>
    </row>
    <row r="359" spans="1:10" ht="12.75" customHeight="1">
      <c r="A359" s="127"/>
      <c r="B359" s="87"/>
      <c r="C359" s="121">
        <v>4240</v>
      </c>
      <c r="D359" s="89" t="s">
        <v>139</v>
      </c>
      <c r="E359" s="140">
        <v>3000</v>
      </c>
      <c r="F359" s="8">
        <v>1200</v>
      </c>
      <c r="G359" s="72">
        <v>800</v>
      </c>
      <c r="H359" s="128">
        <v>3000</v>
      </c>
      <c r="I359" s="120">
        <f t="shared" si="32"/>
        <v>150</v>
      </c>
      <c r="J359" s="120">
        <f t="shared" si="33"/>
        <v>100</v>
      </c>
    </row>
    <row r="360" spans="1:10" ht="12.75" customHeight="1">
      <c r="A360" s="127"/>
      <c r="B360" s="87"/>
      <c r="C360" s="121">
        <v>4260</v>
      </c>
      <c r="D360" s="89" t="s">
        <v>81</v>
      </c>
      <c r="E360" s="140">
        <v>43790</v>
      </c>
      <c r="F360" s="8">
        <v>35200</v>
      </c>
      <c r="G360" s="72">
        <v>47500</v>
      </c>
      <c r="H360" s="128">
        <v>43790</v>
      </c>
      <c r="I360" s="120">
        <f t="shared" si="32"/>
        <v>74.10526315789474</v>
      </c>
      <c r="J360" s="120">
        <f t="shared" si="33"/>
        <v>100</v>
      </c>
    </row>
    <row r="361" spans="1:10" ht="12.75" customHeight="1">
      <c r="A361" s="127"/>
      <c r="B361" s="87"/>
      <c r="C361" s="121">
        <v>4270</v>
      </c>
      <c r="D361" s="89" t="s">
        <v>82</v>
      </c>
      <c r="E361" s="140">
        <v>6000</v>
      </c>
      <c r="F361" s="8">
        <v>2500</v>
      </c>
      <c r="G361" s="72">
        <v>3000</v>
      </c>
      <c r="H361" s="128">
        <v>50705</v>
      </c>
      <c r="I361" s="120">
        <f t="shared" si="32"/>
        <v>83.33333333333334</v>
      </c>
      <c r="J361" s="120">
        <f t="shared" si="33"/>
        <v>11.83315254905828</v>
      </c>
    </row>
    <row r="362" spans="1:10" ht="12.75" customHeight="1">
      <c r="A362" s="127"/>
      <c r="B362" s="87"/>
      <c r="C362" s="121">
        <v>4300</v>
      </c>
      <c r="D362" s="89" t="s">
        <v>78</v>
      </c>
      <c r="E362" s="140">
        <v>18289</v>
      </c>
      <c r="F362" s="8">
        <v>14000</v>
      </c>
      <c r="G362" s="72">
        <v>25900</v>
      </c>
      <c r="H362" s="128">
        <v>18289</v>
      </c>
      <c r="I362" s="120">
        <f t="shared" si="32"/>
        <v>54.054054054054056</v>
      </c>
      <c r="J362" s="120">
        <f t="shared" si="33"/>
        <v>100</v>
      </c>
    </row>
    <row r="363" spans="1:10" ht="12.75" customHeight="1">
      <c r="A363" s="127"/>
      <c r="B363" s="87"/>
      <c r="C363" s="121">
        <v>4350</v>
      </c>
      <c r="D363" s="89" t="s">
        <v>304</v>
      </c>
      <c r="E363" s="140">
        <v>500</v>
      </c>
      <c r="F363" s="8">
        <v>500</v>
      </c>
      <c r="G363" s="72">
        <v>0</v>
      </c>
      <c r="H363" s="128">
        <v>500</v>
      </c>
      <c r="I363" s="120"/>
      <c r="J363" s="120">
        <f t="shared" si="33"/>
        <v>100</v>
      </c>
    </row>
    <row r="364" spans="1:10" ht="12.75" customHeight="1">
      <c r="A364" s="127"/>
      <c r="B364" s="87"/>
      <c r="C364" s="121">
        <v>4410</v>
      </c>
      <c r="D364" s="89" t="s">
        <v>125</v>
      </c>
      <c r="E364" s="140">
        <v>1110</v>
      </c>
      <c r="F364" s="8">
        <v>700</v>
      </c>
      <c r="G364" s="72">
        <v>1300</v>
      </c>
      <c r="H364" s="128">
        <v>1110</v>
      </c>
      <c r="I364" s="120">
        <f>F364/G364*100</f>
        <v>53.84615384615385</v>
      </c>
      <c r="J364" s="120">
        <f t="shared" si="33"/>
        <v>100</v>
      </c>
    </row>
    <row r="365" spans="1:10" ht="12.75" customHeight="1">
      <c r="A365" s="127"/>
      <c r="B365" s="87"/>
      <c r="C365" s="121">
        <v>4430</v>
      </c>
      <c r="D365" s="89" t="s">
        <v>120</v>
      </c>
      <c r="E365" s="140">
        <v>90</v>
      </c>
      <c r="F365" s="8">
        <v>1000</v>
      </c>
      <c r="G365" s="72">
        <v>0</v>
      </c>
      <c r="H365" s="128">
        <v>90</v>
      </c>
      <c r="I365" s="120"/>
      <c r="J365" s="120">
        <f t="shared" si="33"/>
        <v>100</v>
      </c>
    </row>
    <row r="366" spans="1:10" ht="12.75" customHeight="1">
      <c r="A366" s="127"/>
      <c r="B366" s="87"/>
      <c r="C366" s="121">
        <v>4440</v>
      </c>
      <c r="D366" s="89" t="s">
        <v>127</v>
      </c>
      <c r="E366" s="140">
        <v>45164</v>
      </c>
      <c r="F366" s="8">
        <v>52012</v>
      </c>
      <c r="G366" s="72">
        <v>45310</v>
      </c>
      <c r="H366" s="128">
        <v>45164</v>
      </c>
      <c r="I366" s="120">
        <f>F366/G366*100</f>
        <v>114.79143676892518</v>
      </c>
      <c r="J366" s="120">
        <f t="shared" si="33"/>
        <v>100</v>
      </c>
    </row>
    <row r="367" spans="1:10" ht="12.75" customHeight="1">
      <c r="A367" s="127"/>
      <c r="B367" s="87"/>
      <c r="C367" s="121">
        <v>6060</v>
      </c>
      <c r="D367" s="89" t="s">
        <v>88</v>
      </c>
      <c r="E367" s="140"/>
      <c r="F367" s="8">
        <v>4500</v>
      </c>
      <c r="G367" s="72"/>
      <c r="H367" s="128"/>
      <c r="I367" s="120"/>
      <c r="J367" s="120"/>
    </row>
    <row r="368" spans="1:10" ht="12.75" customHeight="1">
      <c r="A368" s="127"/>
      <c r="B368" s="95" t="s">
        <v>151</v>
      </c>
      <c r="C368" s="96"/>
      <c r="D368" s="123" t="s">
        <v>152</v>
      </c>
      <c r="E368" s="138">
        <f>SUM(E369:E372)</f>
        <v>230000</v>
      </c>
      <c r="F368" s="7">
        <f>SUM(F369:F372)</f>
        <v>1849597</v>
      </c>
      <c r="G368" s="7">
        <f>SUM(G369:G372)</f>
        <v>0</v>
      </c>
      <c r="H368" s="133"/>
      <c r="I368" s="116"/>
      <c r="J368" s="116"/>
    </row>
    <row r="369" spans="1:12" ht="12.75" customHeight="1">
      <c r="A369" s="127"/>
      <c r="B369" s="87"/>
      <c r="C369" s="121">
        <v>6055</v>
      </c>
      <c r="D369" s="89" t="s">
        <v>83</v>
      </c>
      <c r="E369" s="140">
        <v>172500</v>
      </c>
      <c r="F369" s="8">
        <v>1295678</v>
      </c>
      <c r="G369" s="72"/>
      <c r="H369" s="128"/>
      <c r="I369" s="120"/>
      <c r="J369" s="120"/>
      <c r="K369" s="74">
        <f>F368</f>
        <v>1849597</v>
      </c>
      <c r="L369" s="75" t="s">
        <v>297</v>
      </c>
    </row>
    <row r="370" spans="1:10" ht="12.75" customHeight="1">
      <c r="A370" s="127"/>
      <c r="B370" s="87"/>
      <c r="C370" s="121">
        <v>6056</v>
      </c>
      <c r="D370" s="89" t="s">
        <v>83</v>
      </c>
      <c r="E370" s="140"/>
      <c r="F370" s="8">
        <v>323919</v>
      </c>
      <c r="G370" s="72"/>
      <c r="H370" s="128"/>
      <c r="I370" s="120"/>
      <c r="J370" s="120"/>
    </row>
    <row r="371" spans="1:10" ht="12.75" customHeight="1">
      <c r="A371" s="127"/>
      <c r="B371" s="87"/>
      <c r="C371" s="121">
        <v>6058</v>
      </c>
      <c r="D371" s="89" t="s">
        <v>83</v>
      </c>
      <c r="E371" s="140"/>
      <c r="F371" s="8">
        <v>172500</v>
      </c>
      <c r="G371" s="72"/>
      <c r="H371" s="128"/>
      <c r="I371" s="120"/>
      <c r="J371" s="120"/>
    </row>
    <row r="372" spans="1:10" ht="12.75" customHeight="1">
      <c r="A372" s="127"/>
      <c r="B372" s="87"/>
      <c r="C372" s="121">
        <v>6059</v>
      </c>
      <c r="D372" s="89" t="s">
        <v>83</v>
      </c>
      <c r="E372" s="140">
        <v>57500</v>
      </c>
      <c r="F372" s="8">
        <f>34500+23000</f>
        <v>57500</v>
      </c>
      <c r="G372" s="72"/>
      <c r="H372" s="128"/>
      <c r="I372" s="120"/>
      <c r="J372" s="120"/>
    </row>
    <row r="373" spans="1:12" s="126" customFormat="1" ht="12.75" customHeight="1">
      <c r="A373" s="94"/>
      <c r="B373" s="95" t="s">
        <v>154</v>
      </c>
      <c r="C373" s="96"/>
      <c r="D373" s="123" t="s">
        <v>305</v>
      </c>
      <c r="E373" s="138">
        <f>SUM(E375:E391)</f>
        <v>856386</v>
      </c>
      <c r="F373" s="7">
        <f>SUM(F375:F391)</f>
        <v>856386</v>
      </c>
      <c r="G373" s="139">
        <f>SUM(G375:G391)</f>
        <v>876324</v>
      </c>
      <c r="H373" s="138">
        <f>SUM(H375:H391)</f>
        <v>856396</v>
      </c>
      <c r="I373" s="116">
        <f>F373/G373*100</f>
        <v>97.72481410984977</v>
      </c>
      <c r="J373" s="116">
        <f>E373/H373*100</f>
        <v>99.99883231589125</v>
      </c>
      <c r="K373" s="74"/>
      <c r="L373" s="125"/>
    </row>
    <row r="374" spans="1:12" s="126" customFormat="1" ht="12.75" customHeight="1">
      <c r="A374" s="94"/>
      <c r="B374" s="95"/>
      <c r="C374" s="96"/>
      <c r="D374" s="123" t="s">
        <v>306</v>
      </c>
      <c r="E374" s="138"/>
      <c r="F374" s="7"/>
      <c r="G374" s="149"/>
      <c r="H374" s="138"/>
      <c r="I374" s="116"/>
      <c r="J374" s="116"/>
      <c r="K374" s="74"/>
      <c r="L374" s="125"/>
    </row>
    <row r="375" spans="1:10" ht="12.75" customHeight="1">
      <c r="A375" s="127"/>
      <c r="B375" s="87"/>
      <c r="C375" s="121">
        <v>3020</v>
      </c>
      <c r="D375" s="89" t="s">
        <v>249</v>
      </c>
      <c r="E375" s="140">
        <v>1600</v>
      </c>
      <c r="F375" s="8">
        <v>1900</v>
      </c>
      <c r="G375" s="72">
        <v>1700</v>
      </c>
      <c r="H375" s="128">
        <v>1600</v>
      </c>
      <c r="I375" s="120">
        <f>F375/G375*100</f>
        <v>111.76470588235294</v>
      </c>
      <c r="J375" s="120">
        <f aca="true" t="shared" si="34" ref="J375:J419">E375/H375*100</f>
        <v>100</v>
      </c>
    </row>
    <row r="376" spans="1:12" ht="12.75" customHeight="1">
      <c r="A376" s="127"/>
      <c r="B376" s="87"/>
      <c r="C376" s="121">
        <v>4010</v>
      </c>
      <c r="D376" s="89" t="s">
        <v>114</v>
      </c>
      <c r="E376" s="140">
        <v>599244</v>
      </c>
      <c r="F376" s="8">
        <v>587283</v>
      </c>
      <c r="G376" s="72">
        <v>606284</v>
      </c>
      <c r="H376" s="128">
        <v>599244</v>
      </c>
      <c r="I376" s="120">
        <f>F376/G376*100</f>
        <v>96.86599019601375</v>
      </c>
      <c r="J376" s="120">
        <f t="shared" si="34"/>
        <v>100</v>
      </c>
      <c r="K376" s="74">
        <f>SUM(F376:F380)</f>
        <v>771574</v>
      </c>
      <c r="L376" s="75" t="s">
        <v>267</v>
      </c>
    </row>
    <row r="377" spans="1:10" ht="12.75" customHeight="1">
      <c r="A377" s="127"/>
      <c r="B377" s="87"/>
      <c r="C377" s="121">
        <v>4040</v>
      </c>
      <c r="D377" s="89" t="s">
        <v>124</v>
      </c>
      <c r="E377" s="140">
        <v>44103</v>
      </c>
      <c r="F377" s="8">
        <v>50651</v>
      </c>
      <c r="G377" s="72">
        <v>49136</v>
      </c>
      <c r="H377" s="128">
        <v>44103</v>
      </c>
      <c r="I377" s="120">
        <f>F377/G377*100</f>
        <v>103.08327906219472</v>
      </c>
      <c r="J377" s="120">
        <f t="shared" si="34"/>
        <v>100</v>
      </c>
    </row>
    <row r="378" spans="1:12" ht="12.75" customHeight="1">
      <c r="A378" s="127"/>
      <c r="B378" s="87"/>
      <c r="C378" s="121">
        <v>4110</v>
      </c>
      <c r="D378" s="89" t="s">
        <v>126</v>
      </c>
      <c r="E378" s="140">
        <v>109843</v>
      </c>
      <c r="F378" s="8">
        <v>113272</v>
      </c>
      <c r="G378" s="72">
        <v>111553</v>
      </c>
      <c r="H378" s="128">
        <v>109843</v>
      </c>
      <c r="I378" s="120">
        <f>F378/G378*100</f>
        <v>101.54097155612129</v>
      </c>
      <c r="J378" s="120">
        <f t="shared" si="34"/>
        <v>100</v>
      </c>
      <c r="K378" s="74">
        <f>F375+SUM(F381:F391)</f>
        <v>84812</v>
      </c>
      <c r="L378" s="75" t="s">
        <v>266</v>
      </c>
    </row>
    <row r="379" spans="1:12" ht="12.75" customHeight="1">
      <c r="A379" s="127"/>
      <c r="B379" s="87"/>
      <c r="C379" s="121">
        <v>4120</v>
      </c>
      <c r="D379" s="89" t="s">
        <v>115</v>
      </c>
      <c r="E379" s="140">
        <v>14916</v>
      </c>
      <c r="F379" s="8">
        <v>15368</v>
      </c>
      <c r="G379" s="72">
        <v>15186</v>
      </c>
      <c r="H379" s="128">
        <v>14916</v>
      </c>
      <c r="I379" s="120">
        <f>F379/G379*100</f>
        <v>101.19847227709732</v>
      </c>
      <c r="J379" s="120">
        <f t="shared" si="34"/>
        <v>100</v>
      </c>
      <c r="K379" s="74">
        <f>SUM(K376:K378)</f>
        <v>856386</v>
      </c>
      <c r="L379" s="75" t="s">
        <v>269</v>
      </c>
    </row>
    <row r="380" spans="1:10" ht="12.75" customHeight="1">
      <c r="A380" s="127"/>
      <c r="B380" s="87"/>
      <c r="C380" s="121">
        <v>4170</v>
      </c>
      <c r="D380" s="89" t="s">
        <v>252</v>
      </c>
      <c r="E380" s="140">
        <v>3468</v>
      </c>
      <c r="F380" s="8">
        <v>5000</v>
      </c>
      <c r="G380" s="72">
        <v>0</v>
      </c>
      <c r="H380" s="128">
        <v>3468</v>
      </c>
      <c r="I380" s="120"/>
      <c r="J380" s="120">
        <f t="shared" si="34"/>
        <v>100</v>
      </c>
    </row>
    <row r="381" spans="1:10" ht="12.75" customHeight="1">
      <c r="A381" s="127"/>
      <c r="B381" s="87"/>
      <c r="C381" s="121">
        <v>4210</v>
      </c>
      <c r="D381" s="89" t="s">
        <v>80</v>
      </c>
      <c r="E381" s="140">
        <v>15839</v>
      </c>
      <c r="F381" s="8">
        <v>15456</v>
      </c>
      <c r="G381" s="72">
        <v>20612</v>
      </c>
      <c r="H381" s="128">
        <v>15839</v>
      </c>
      <c r="I381" s="120">
        <f aca="true" t="shared" si="35" ref="I381:I386">F381/G381*100</f>
        <v>74.98544537162817</v>
      </c>
      <c r="J381" s="120">
        <f t="shared" si="34"/>
        <v>100</v>
      </c>
    </row>
    <row r="382" spans="1:10" ht="12.75" customHeight="1">
      <c r="A382" s="127"/>
      <c r="B382" s="87"/>
      <c r="C382" s="121">
        <v>4240</v>
      </c>
      <c r="D382" s="89" t="s">
        <v>139</v>
      </c>
      <c r="E382" s="140">
        <v>2083</v>
      </c>
      <c r="F382" s="8">
        <v>2800</v>
      </c>
      <c r="G382" s="72">
        <v>1940</v>
      </c>
      <c r="H382" s="128">
        <v>2093</v>
      </c>
      <c r="I382" s="120">
        <f t="shared" si="35"/>
        <v>144.3298969072165</v>
      </c>
      <c r="J382" s="120">
        <f t="shared" si="34"/>
        <v>99.52221691352126</v>
      </c>
    </row>
    <row r="383" spans="1:10" ht="12.75" customHeight="1">
      <c r="A383" s="127"/>
      <c r="B383" s="87"/>
      <c r="C383" s="121">
        <v>4260</v>
      </c>
      <c r="D383" s="89" t="s">
        <v>81</v>
      </c>
      <c r="E383" s="140">
        <v>7800</v>
      </c>
      <c r="F383" s="8">
        <v>5000</v>
      </c>
      <c r="G383" s="72">
        <v>8000</v>
      </c>
      <c r="H383" s="128">
        <v>7800</v>
      </c>
      <c r="I383" s="120">
        <f t="shared" si="35"/>
        <v>62.5</v>
      </c>
      <c r="J383" s="120">
        <f t="shared" si="34"/>
        <v>100</v>
      </c>
    </row>
    <row r="384" spans="1:10" ht="12.75" customHeight="1">
      <c r="A384" s="127"/>
      <c r="B384" s="87"/>
      <c r="C384" s="121">
        <v>4270</v>
      </c>
      <c r="D384" s="89" t="s">
        <v>82</v>
      </c>
      <c r="E384" s="140">
        <v>2053</v>
      </c>
      <c r="F384" s="8">
        <v>2000</v>
      </c>
      <c r="G384" s="72">
        <v>1800</v>
      </c>
      <c r="H384" s="128">
        <v>2053</v>
      </c>
      <c r="I384" s="120">
        <f t="shared" si="35"/>
        <v>111.11111111111111</v>
      </c>
      <c r="J384" s="120">
        <f t="shared" si="34"/>
        <v>100</v>
      </c>
    </row>
    <row r="385" spans="1:10" ht="12.75" customHeight="1">
      <c r="A385" s="127"/>
      <c r="B385" s="87"/>
      <c r="C385" s="121">
        <v>4280</v>
      </c>
      <c r="D385" s="89" t="s">
        <v>140</v>
      </c>
      <c r="E385" s="140">
        <v>200</v>
      </c>
      <c r="F385" s="8">
        <v>850</v>
      </c>
      <c r="G385" s="72">
        <v>200</v>
      </c>
      <c r="H385" s="128">
        <v>200</v>
      </c>
      <c r="I385" s="120">
        <f t="shared" si="35"/>
        <v>425</v>
      </c>
      <c r="J385" s="120">
        <f t="shared" si="34"/>
        <v>100</v>
      </c>
    </row>
    <row r="386" spans="1:10" ht="12.75" customHeight="1">
      <c r="A386" s="127"/>
      <c r="B386" s="87"/>
      <c r="C386" s="121">
        <v>4300</v>
      </c>
      <c r="D386" s="89" t="s">
        <v>78</v>
      </c>
      <c r="E386" s="140">
        <v>8524</v>
      </c>
      <c r="F386" s="8">
        <v>8108</v>
      </c>
      <c r="G386" s="72">
        <v>15400</v>
      </c>
      <c r="H386" s="128">
        <v>8524</v>
      </c>
      <c r="I386" s="120">
        <f t="shared" si="35"/>
        <v>52.649350649350644</v>
      </c>
      <c r="J386" s="120">
        <f t="shared" si="34"/>
        <v>100</v>
      </c>
    </row>
    <row r="387" spans="1:10" ht="12.75" customHeight="1">
      <c r="A387" s="127"/>
      <c r="B387" s="87"/>
      <c r="C387" s="121">
        <v>4350</v>
      </c>
      <c r="D387" s="89" t="s">
        <v>304</v>
      </c>
      <c r="E387" s="140">
        <v>2200</v>
      </c>
      <c r="F387" s="8">
        <v>1300</v>
      </c>
      <c r="G387" s="72">
        <v>0</v>
      </c>
      <c r="H387" s="128">
        <v>2200</v>
      </c>
      <c r="I387" s="120"/>
      <c r="J387" s="120">
        <f t="shared" si="34"/>
        <v>100</v>
      </c>
    </row>
    <row r="388" spans="1:10" ht="12.75" customHeight="1">
      <c r="A388" s="127"/>
      <c r="B388" s="87"/>
      <c r="C388" s="121">
        <v>4410</v>
      </c>
      <c r="D388" s="89" t="s">
        <v>125</v>
      </c>
      <c r="E388" s="140">
        <v>2100</v>
      </c>
      <c r="F388" s="8">
        <v>1900</v>
      </c>
      <c r="G388" s="72">
        <v>2100</v>
      </c>
      <c r="H388" s="128">
        <v>2100</v>
      </c>
      <c r="I388" s="120">
        <f aca="true" t="shared" si="36" ref="I388:I403">F388/G388*100</f>
        <v>90.47619047619048</v>
      </c>
      <c r="J388" s="120">
        <f t="shared" si="34"/>
        <v>100</v>
      </c>
    </row>
    <row r="389" spans="1:10" ht="12.75" customHeight="1">
      <c r="A389" s="127"/>
      <c r="B389" s="87"/>
      <c r="C389" s="121">
        <v>4430</v>
      </c>
      <c r="D389" s="89" t="s">
        <v>120</v>
      </c>
      <c r="E389" s="140">
        <v>200</v>
      </c>
      <c r="F389" s="8">
        <v>300</v>
      </c>
      <c r="G389" s="72">
        <v>200</v>
      </c>
      <c r="H389" s="128">
        <v>200</v>
      </c>
      <c r="I389" s="120">
        <f t="shared" si="36"/>
        <v>150</v>
      </c>
      <c r="J389" s="120">
        <f t="shared" si="34"/>
        <v>100</v>
      </c>
    </row>
    <row r="390" spans="1:10" ht="12.75" customHeight="1">
      <c r="A390" s="127"/>
      <c r="B390" s="87"/>
      <c r="C390" s="121">
        <v>4440</v>
      </c>
      <c r="D390" s="89" t="s">
        <v>127</v>
      </c>
      <c r="E390" s="140">
        <v>42165</v>
      </c>
      <c r="F390" s="8">
        <v>45150</v>
      </c>
      <c r="G390" s="72">
        <v>42165</v>
      </c>
      <c r="H390" s="128">
        <v>42165</v>
      </c>
      <c r="I390" s="120">
        <f t="shared" si="36"/>
        <v>107.07933119886161</v>
      </c>
      <c r="J390" s="120">
        <f t="shared" si="34"/>
        <v>100</v>
      </c>
    </row>
    <row r="391" spans="1:10" ht="12.75" customHeight="1">
      <c r="A391" s="127"/>
      <c r="B391" s="87"/>
      <c r="C391" s="121">
        <v>4520</v>
      </c>
      <c r="D391" s="89" t="s">
        <v>254</v>
      </c>
      <c r="E391" s="140">
        <v>48</v>
      </c>
      <c r="F391" s="8">
        <v>48</v>
      </c>
      <c r="G391" s="72">
        <v>48</v>
      </c>
      <c r="H391" s="128">
        <v>48</v>
      </c>
      <c r="I391" s="120">
        <f t="shared" si="36"/>
        <v>100</v>
      </c>
      <c r="J391" s="120">
        <f t="shared" si="34"/>
        <v>100</v>
      </c>
    </row>
    <row r="392" spans="1:12" s="126" customFormat="1" ht="12.75" customHeight="1">
      <c r="A392" s="94"/>
      <c r="B392" s="95" t="s">
        <v>155</v>
      </c>
      <c r="C392" s="96"/>
      <c r="D392" s="123" t="s">
        <v>156</v>
      </c>
      <c r="E392" s="138">
        <f>SUM(E393:E403)</f>
        <v>1014579</v>
      </c>
      <c r="F392" s="7">
        <f>SUM(F393:F403)</f>
        <v>797291</v>
      </c>
      <c r="G392" s="139">
        <f>SUM(G393:G403)</f>
        <v>1013343</v>
      </c>
      <c r="H392" s="138">
        <f>SUM(H393:H403)</f>
        <v>1029197</v>
      </c>
      <c r="I392" s="116">
        <f t="shared" si="36"/>
        <v>78.67928233579352</v>
      </c>
      <c r="J392" s="116">
        <f t="shared" si="34"/>
        <v>98.57966939274017</v>
      </c>
      <c r="K392" s="74"/>
      <c r="L392" s="125"/>
    </row>
    <row r="393" spans="1:12" ht="12.75" customHeight="1">
      <c r="A393" s="127"/>
      <c r="B393" s="87"/>
      <c r="C393" s="121">
        <v>3020</v>
      </c>
      <c r="D393" s="89" t="s">
        <v>249</v>
      </c>
      <c r="E393" s="140">
        <v>18016</v>
      </c>
      <c r="F393" s="8">
        <v>11216</v>
      </c>
      <c r="G393" s="72">
        <v>19223</v>
      </c>
      <c r="H393" s="128">
        <v>18016</v>
      </c>
      <c r="I393" s="120">
        <f t="shared" si="36"/>
        <v>58.34677209592676</v>
      </c>
      <c r="J393" s="120">
        <f t="shared" si="34"/>
        <v>100</v>
      </c>
      <c r="K393" s="74">
        <f>SUM(F394:F397)</f>
        <v>568077</v>
      </c>
      <c r="L393" s="75" t="s">
        <v>267</v>
      </c>
    </row>
    <row r="394" spans="1:12" s="126" customFormat="1" ht="12.75" customHeight="1">
      <c r="A394" s="94"/>
      <c r="B394" s="95"/>
      <c r="C394" s="121">
        <v>4010</v>
      </c>
      <c r="D394" s="89" t="s">
        <v>114</v>
      </c>
      <c r="E394" s="140">
        <v>552928</v>
      </c>
      <c r="F394" s="8">
        <v>425559</v>
      </c>
      <c r="G394" s="72">
        <v>596471</v>
      </c>
      <c r="H394" s="128">
        <v>566276</v>
      </c>
      <c r="I394" s="120">
        <f t="shared" si="36"/>
        <v>71.3461341791973</v>
      </c>
      <c r="J394" s="120">
        <f t="shared" si="34"/>
        <v>97.64284553821811</v>
      </c>
      <c r="K394" s="74"/>
      <c r="L394" s="75"/>
    </row>
    <row r="395" spans="1:12" s="126" customFormat="1" ht="12.75" customHeight="1">
      <c r="A395" s="94"/>
      <c r="B395" s="95"/>
      <c r="C395" s="121">
        <v>4040</v>
      </c>
      <c r="D395" s="89" t="s">
        <v>124</v>
      </c>
      <c r="E395" s="140">
        <v>39800</v>
      </c>
      <c r="F395" s="8">
        <v>46107</v>
      </c>
      <c r="G395" s="72">
        <v>41625</v>
      </c>
      <c r="H395" s="128">
        <v>39800</v>
      </c>
      <c r="I395" s="120">
        <f t="shared" si="36"/>
        <v>110.76756756756755</v>
      </c>
      <c r="J395" s="120">
        <f t="shared" si="34"/>
        <v>100</v>
      </c>
      <c r="K395" s="74">
        <f>F393+SUM(F398:F403)</f>
        <v>229214</v>
      </c>
      <c r="L395" s="75" t="s">
        <v>266</v>
      </c>
    </row>
    <row r="396" spans="1:12" s="126" customFormat="1" ht="12.75" customHeight="1">
      <c r="A396" s="94"/>
      <c r="B396" s="95"/>
      <c r="C396" s="121">
        <v>4110</v>
      </c>
      <c r="D396" s="89" t="s">
        <v>126</v>
      </c>
      <c r="E396" s="140">
        <v>109423</v>
      </c>
      <c r="F396" s="8">
        <v>84753</v>
      </c>
      <c r="G396" s="72">
        <v>111523</v>
      </c>
      <c r="H396" s="128">
        <v>110693</v>
      </c>
      <c r="I396" s="120">
        <f t="shared" si="36"/>
        <v>75.9959828914215</v>
      </c>
      <c r="J396" s="120">
        <f t="shared" si="34"/>
        <v>98.85268264479235</v>
      </c>
      <c r="K396" s="74">
        <f>SUM(K393:K395)</f>
        <v>797291</v>
      </c>
      <c r="L396" s="75" t="s">
        <v>269</v>
      </c>
    </row>
    <row r="397" spans="1:12" s="126" customFormat="1" ht="12.75" customHeight="1">
      <c r="A397" s="94"/>
      <c r="B397" s="95"/>
      <c r="C397" s="121">
        <v>4120</v>
      </c>
      <c r="D397" s="89" t="s">
        <v>115</v>
      </c>
      <c r="E397" s="140">
        <v>15310</v>
      </c>
      <c r="F397" s="8">
        <v>11658</v>
      </c>
      <c r="G397" s="72">
        <v>15688</v>
      </c>
      <c r="H397" s="128">
        <v>15310</v>
      </c>
      <c r="I397" s="120">
        <f t="shared" si="36"/>
        <v>74.31157572667007</v>
      </c>
      <c r="J397" s="120">
        <f t="shared" si="34"/>
        <v>100</v>
      </c>
      <c r="K397" s="74"/>
      <c r="L397" s="125"/>
    </row>
    <row r="398" spans="1:10" ht="12.75" customHeight="1">
      <c r="A398" s="127"/>
      <c r="B398" s="87"/>
      <c r="C398" s="121">
        <v>4210</v>
      </c>
      <c r="D398" s="89" t="s">
        <v>80</v>
      </c>
      <c r="E398" s="140">
        <v>139606</v>
      </c>
      <c r="F398" s="8">
        <v>96421</v>
      </c>
      <c r="G398" s="72">
        <v>88606</v>
      </c>
      <c r="H398" s="128">
        <v>139606</v>
      </c>
      <c r="I398" s="120">
        <f t="shared" si="36"/>
        <v>108.81994447328623</v>
      </c>
      <c r="J398" s="120">
        <f t="shared" si="34"/>
        <v>100</v>
      </c>
    </row>
    <row r="399" spans="1:10" ht="12.75" customHeight="1">
      <c r="A399" s="127"/>
      <c r="B399" s="87"/>
      <c r="C399" s="121">
        <v>4260</v>
      </c>
      <c r="D399" s="89" t="s">
        <v>81</v>
      </c>
      <c r="E399" s="140">
        <v>78784</v>
      </c>
      <c r="F399" s="8">
        <v>65598</v>
      </c>
      <c r="G399" s="72">
        <v>80649</v>
      </c>
      <c r="H399" s="128">
        <v>78784</v>
      </c>
      <c r="I399" s="120">
        <f t="shared" si="36"/>
        <v>81.33764832793959</v>
      </c>
      <c r="J399" s="120">
        <f t="shared" si="34"/>
        <v>100</v>
      </c>
    </row>
    <row r="400" spans="1:10" ht="12.75" customHeight="1">
      <c r="A400" s="127"/>
      <c r="B400" s="87"/>
      <c r="C400" s="121">
        <v>4270</v>
      </c>
      <c r="D400" s="89" t="s">
        <v>82</v>
      </c>
      <c r="E400" s="140">
        <v>6000</v>
      </c>
      <c r="F400" s="8">
        <v>5500</v>
      </c>
      <c r="G400" s="72">
        <v>6000</v>
      </c>
      <c r="H400" s="128">
        <v>6000</v>
      </c>
      <c r="I400" s="120">
        <f t="shared" si="36"/>
        <v>91.66666666666666</v>
      </c>
      <c r="J400" s="120">
        <f t="shared" si="34"/>
        <v>100</v>
      </c>
    </row>
    <row r="401" spans="1:10" ht="12.75" customHeight="1">
      <c r="A401" s="127"/>
      <c r="B401" s="87"/>
      <c r="C401" s="121">
        <v>4300</v>
      </c>
      <c r="D401" s="89" t="s">
        <v>78</v>
      </c>
      <c r="E401" s="140">
        <v>24400</v>
      </c>
      <c r="F401" s="8">
        <v>23400</v>
      </c>
      <c r="G401" s="72">
        <v>21900</v>
      </c>
      <c r="H401" s="128">
        <v>24400</v>
      </c>
      <c r="I401" s="120">
        <f t="shared" si="36"/>
        <v>106.84931506849315</v>
      </c>
      <c r="J401" s="120">
        <f t="shared" si="34"/>
        <v>100</v>
      </c>
    </row>
    <row r="402" spans="1:10" ht="12.75" customHeight="1">
      <c r="A402" s="127"/>
      <c r="B402" s="87"/>
      <c r="C402" s="121">
        <v>4410</v>
      </c>
      <c r="D402" s="89" t="s">
        <v>125</v>
      </c>
      <c r="E402" s="140">
        <v>1000</v>
      </c>
      <c r="F402" s="8">
        <v>1000</v>
      </c>
      <c r="G402" s="72">
        <v>1000</v>
      </c>
      <c r="H402" s="128">
        <v>1000</v>
      </c>
      <c r="I402" s="120">
        <f t="shared" si="36"/>
        <v>100</v>
      </c>
      <c r="J402" s="120">
        <f t="shared" si="34"/>
        <v>100</v>
      </c>
    </row>
    <row r="403" spans="1:10" ht="12" customHeight="1">
      <c r="A403" s="127"/>
      <c r="B403" s="87"/>
      <c r="C403" s="121">
        <v>4440</v>
      </c>
      <c r="D403" s="89" t="s">
        <v>127</v>
      </c>
      <c r="E403" s="140">
        <v>29312</v>
      </c>
      <c r="F403" s="8">
        <v>26079</v>
      </c>
      <c r="G403" s="72">
        <v>30658</v>
      </c>
      <c r="H403" s="128">
        <v>29312</v>
      </c>
      <c r="I403" s="120">
        <f t="shared" si="36"/>
        <v>85.06425729010373</v>
      </c>
      <c r="J403" s="120">
        <f t="shared" si="34"/>
        <v>100</v>
      </c>
    </row>
    <row r="404" spans="1:12" s="126" customFormat="1" ht="12.75" customHeight="1" hidden="1">
      <c r="A404" s="94"/>
      <c r="B404" s="95" t="s">
        <v>307</v>
      </c>
      <c r="C404" s="96"/>
      <c r="D404" s="123" t="s">
        <v>308</v>
      </c>
      <c r="E404" s="138">
        <f>SUM(E405:E417)</f>
        <v>0</v>
      </c>
      <c r="F404" s="7">
        <f>SUM(F405:F417)</f>
        <v>0</v>
      </c>
      <c r="G404" s="139">
        <f>SUM(G405:G417)</f>
        <v>0</v>
      </c>
      <c r="H404" s="138">
        <f>SUM(H405:H417)</f>
        <v>267561</v>
      </c>
      <c r="I404" s="116"/>
      <c r="J404" s="116">
        <f t="shared" si="34"/>
        <v>0</v>
      </c>
      <c r="K404" s="74"/>
      <c r="L404" s="125"/>
    </row>
    <row r="405" spans="1:10" ht="12.75" customHeight="1" hidden="1">
      <c r="A405" s="127"/>
      <c r="B405" s="87"/>
      <c r="C405" s="121">
        <v>3240</v>
      </c>
      <c r="D405" s="89" t="s">
        <v>309</v>
      </c>
      <c r="E405" s="140">
        <v>0</v>
      </c>
      <c r="F405" s="8">
        <v>0</v>
      </c>
      <c r="G405" s="72">
        <v>0</v>
      </c>
      <c r="H405" s="128">
        <v>16000</v>
      </c>
      <c r="I405" s="120"/>
      <c r="J405" s="120">
        <f t="shared" si="34"/>
        <v>0</v>
      </c>
    </row>
    <row r="406" spans="1:10" ht="12.75" customHeight="1" hidden="1">
      <c r="A406" s="127"/>
      <c r="B406" s="87"/>
      <c r="C406" s="121">
        <v>3248</v>
      </c>
      <c r="D406" s="89" t="s">
        <v>309</v>
      </c>
      <c r="E406" s="140">
        <v>0</v>
      </c>
      <c r="F406" s="8">
        <v>0</v>
      </c>
      <c r="G406" s="72">
        <v>0</v>
      </c>
      <c r="H406" s="128">
        <v>160053</v>
      </c>
      <c r="I406" s="120"/>
      <c r="J406" s="120">
        <f t="shared" si="34"/>
        <v>0</v>
      </c>
    </row>
    <row r="407" spans="1:10" ht="12" customHeight="1" hidden="1">
      <c r="A407" s="127"/>
      <c r="B407" s="87"/>
      <c r="C407" s="121">
        <v>3249</v>
      </c>
      <c r="D407" s="89" t="s">
        <v>309</v>
      </c>
      <c r="E407" s="140">
        <v>0</v>
      </c>
      <c r="F407" s="8">
        <v>0</v>
      </c>
      <c r="G407" s="72">
        <v>0</v>
      </c>
      <c r="H407" s="128">
        <v>75147</v>
      </c>
      <c r="I407" s="120"/>
      <c r="J407" s="120">
        <f t="shared" si="34"/>
        <v>0</v>
      </c>
    </row>
    <row r="408" spans="1:10" ht="12.75" customHeight="1" hidden="1">
      <c r="A408" s="127"/>
      <c r="B408" s="87"/>
      <c r="C408" s="121">
        <v>4118</v>
      </c>
      <c r="D408" s="89" t="s">
        <v>126</v>
      </c>
      <c r="E408" s="140">
        <v>0</v>
      </c>
      <c r="F408" s="8">
        <v>0</v>
      </c>
      <c r="G408" s="72">
        <v>0</v>
      </c>
      <c r="H408" s="128">
        <v>1161</v>
      </c>
      <c r="I408" s="120"/>
      <c r="J408" s="120">
        <f t="shared" si="34"/>
        <v>0</v>
      </c>
    </row>
    <row r="409" spans="1:10" ht="12.75" customHeight="1" hidden="1">
      <c r="A409" s="127"/>
      <c r="B409" s="87"/>
      <c r="C409" s="121">
        <v>4119</v>
      </c>
      <c r="D409" s="89" t="s">
        <v>126</v>
      </c>
      <c r="E409" s="140">
        <v>0</v>
      </c>
      <c r="F409" s="8">
        <v>0</v>
      </c>
      <c r="G409" s="72">
        <v>0</v>
      </c>
      <c r="H409" s="128">
        <v>545</v>
      </c>
      <c r="I409" s="120"/>
      <c r="J409" s="120">
        <f t="shared" si="34"/>
        <v>0</v>
      </c>
    </row>
    <row r="410" spans="1:10" ht="11.25" customHeight="1" hidden="1">
      <c r="A410" s="127"/>
      <c r="B410" s="87"/>
      <c r="C410" s="121">
        <v>4128</v>
      </c>
      <c r="D410" s="89" t="s">
        <v>115</v>
      </c>
      <c r="E410" s="140">
        <v>0</v>
      </c>
      <c r="F410" s="8">
        <v>0</v>
      </c>
      <c r="G410" s="72">
        <v>0</v>
      </c>
      <c r="H410" s="128">
        <v>165</v>
      </c>
      <c r="I410" s="120"/>
      <c r="J410" s="120">
        <f t="shared" si="34"/>
        <v>0</v>
      </c>
    </row>
    <row r="411" spans="1:10" ht="12.75" customHeight="1" hidden="1">
      <c r="A411" s="127"/>
      <c r="B411" s="87"/>
      <c r="C411" s="121">
        <v>4129</v>
      </c>
      <c r="D411" s="89" t="s">
        <v>115</v>
      </c>
      <c r="E411" s="140">
        <v>0</v>
      </c>
      <c r="F411" s="8">
        <v>0</v>
      </c>
      <c r="G411" s="72">
        <v>0</v>
      </c>
      <c r="H411" s="128">
        <v>77</v>
      </c>
      <c r="I411" s="120"/>
      <c r="J411" s="120">
        <f t="shared" si="34"/>
        <v>0</v>
      </c>
    </row>
    <row r="412" spans="1:10" ht="12.75" customHeight="1" hidden="1">
      <c r="A412" s="127"/>
      <c r="B412" s="87"/>
      <c r="C412" s="121">
        <v>4178</v>
      </c>
      <c r="D412" s="89" t="s">
        <v>282</v>
      </c>
      <c r="E412" s="140">
        <v>0</v>
      </c>
      <c r="F412" s="8">
        <v>0</v>
      </c>
      <c r="G412" s="72">
        <v>0</v>
      </c>
      <c r="H412" s="128">
        <v>7064</v>
      </c>
      <c r="I412" s="120"/>
      <c r="J412" s="120">
        <f t="shared" si="34"/>
        <v>0</v>
      </c>
    </row>
    <row r="413" spans="1:10" ht="11.25" customHeight="1" hidden="1">
      <c r="A413" s="127"/>
      <c r="C413" s="121">
        <v>4179</v>
      </c>
      <c r="D413" s="89" t="s">
        <v>282</v>
      </c>
      <c r="E413" s="140">
        <v>0</v>
      </c>
      <c r="F413" s="8">
        <v>0</v>
      </c>
      <c r="G413" s="72">
        <v>0</v>
      </c>
      <c r="H413" s="128">
        <v>3316</v>
      </c>
      <c r="I413" s="120"/>
      <c r="J413" s="120">
        <f t="shared" si="34"/>
        <v>0</v>
      </c>
    </row>
    <row r="414" spans="1:10" ht="12.75" customHeight="1" hidden="1">
      <c r="A414" s="127"/>
      <c r="C414" s="121">
        <v>4218</v>
      </c>
      <c r="D414" s="89" t="s">
        <v>80</v>
      </c>
      <c r="E414" s="140">
        <v>0</v>
      </c>
      <c r="F414" s="8">
        <v>0</v>
      </c>
      <c r="G414" s="72">
        <v>0</v>
      </c>
      <c r="H414" s="128">
        <v>2336</v>
      </c>
      <c r="I414" s="120"/>
      <c r="J414" s="120">
        <f t="shared" si="34"/>
        <v>0</v>
      </c>
    </row>
    <row r="415" spans="1:10" ht="12.75" customHeight="1" hidden="1">
      <c r="A415" s="127"/>
      <c r="C415" s="121">
        <v>4219</v>
      </c>
      <c r="D415" s="89" t="s">
        <v>80</v>
      </c>
      <c r="E415" s="140">
        <v>0</v>
      </c>
      <c r="F415" s="8">
        <v>0</v>
      </c>
      <c r="G415" s="72">
        <v>0</v>
      </c>
      <c r="H415" s="128">
        <v>1097</v>
      </c>
      <c r="I415" s="120"/>
      <c r="J415" s="120">
        <f t="shared" si="34"/>
        <v>0</v>
      </c>
    </row>
    <row r="416" spans="1:10" ht="12.75" customHeight="1" hidden="1">
      <c r="A416" s="127"/>
      <c r="C416" s="121">
        <v>4418</v>
      </c>
      <c r="D416" s="89" t="s">
        <v>125</v>
      </c>
      <c r="E416" s="140">
        <v>0</v>
      </c>
      <c r="F416" s="8">
        <v>0</v>
      </c>
      <c r="G416" s="72">
        <v>0</v>
      </c>
      <c r="H416" s="128">
        <v>408</v>
      </c>
      <c r="I416" s="120"/>
      <c r="J416" s="120">
        <f t="shared" si="34"/>
        <v>0</v>
      </c>
    </row>
    <row r="417" spans="1:10" ht="12.75" customHeight="1" hidden="1">
      <c r="A417" s="127"/>
      <c r="C417" s="121">
        <v>4419</v>
      </c>
      <c r="D417" s="89" t="s">
        <v>125</v>
      </c>
      <c r="E417" s="140">
        <v>0</v>
      </c>
      <c r="F417" s="8">
        <v>0</v>
      </c>
      <c r="G417" s="72">
        <v>0</v>
      </c>
      <c r="H417" s="128">
        <v>192</v>
      </c>
      <c r="I417" s="120"/>
      <c r="J417" s="120">
        <f t="shared" si="34"/>
        <v>0</v>
      </c>
    </row>
    <row r="418" spans="1:12" s="126" customFormat="1" ht="12.75" customHeight="1">
      <c r="A418" s="94"/>
      <c r="B418" s="150" t="s">
        <v>310</v>
      </c>
      <c r="C418" s="96"/>
      <c r="D418" s="123" t="s">
        <v>286</v>
      </c>
      <c r="E418" s="138">
        <f>E419</f>
        <v>1150</v>
      </c>
      <c r="F418" s="7">
        <f>F419</f>
        <v>16150</v>
      </c>
      <c r="G418" s="139">
        <f>G419</f>
        <v>0</v>
      </c>
      <c r="H418" s="138">
        <f>H419</f>
        <v>1350</v>
      </c>
      <c r="I418" s="116"/>
      <c r="J418" s="116">
        <f t="shared" si="34"/>
        <v>85.18518518518519</v>
      </c>
      <c r="K418" s="74"/>
      <c r="L418" s="125"/>
    </row>
    <row r="419" spans="1:12" ht="12.75" customHeight="1">
      <c r="A419" s="127"/>
      <c r="C419" s="121">
        <v>4300</v>
      </c>
      <c r="D419" s="89" t="s">
        <v>78</v>
      </c>
      <c r="E419" s="140">
        <v>1150</v>
      </c>
      <c r="F419" s="8">
        <v>16150</v>
      </c>
      <c r="G419" s="72">
        <v>0</v>
      </c>
      <c r="H419" s="128">
        <v>1350</v>
      </c>
      <c r="I419" s="120"/>
      <c r="J419" s="120">
        <f t="shared" si="34"/>
        <v>85.18518518518519</v>
      </c>
      <c r="K419" s="74">
        <f>F419</f>
        <v>16150</v>
      </c>
      <c r="L419" s="75" t="s">
        <v>266</v>
      </c>
    </row>
    <row r="420" spans="1:10" ht="12.75" customHeight="1">
      <c r="A420" s="127"/>
      <c r="B420" s="87"/>
      <c r="C420" s="121"/>
      <c r="D420" s="134"/>
      <c r="E420" s="140"/>
      <c r="F420" s="8"/>
      <c r="G420" s="72"/>
      <c r="H420" s="128"/>
      <c r="I420" s="129"/>
      <c r="J420" s="129"/>
    </row>
    <row r="421" spans="1:12" s="115" customFormat="1" ht="16.5" customHeight="1">
      <c r="A421" s="59" t="s">
        <v>157</v>
      </c>
      <c r="B421" s="65"/>
      <c r="C421" s="61"/>
      <c r="D421" s="66" t="s">
        <v>158</v>
      </c>
      <c r="E421" s="63" t="e">
        <f>E422+E428+#REF!</f>
        <v>#REF!</v>
      </c>
      <c r="F421" s="63">
        <f>F422+F428</f>
        <v>44500</v>
      </c>
      <c r="G421" s="130" t="e">
        <f>G422+G428+#REF!</f>
        <v>#REF!</v>
      </c>
      <c r="H421" s="111" t="e">
        <f>H422+H428+#REF!</f>
        <v>#REF!</v>
      </c>
      <c r="I421" s="131" t="e">
        <f>F421/G421*100</f>
        <v>#REF!</v>
      </c>
      <c r="J421" s="131" t="e">
        <f>E421/H421*100</f>
        <v>#REF!</v>
      </c>
      <c r="K421" s="113"/>
      <c r="L421" s="114"/>
    </row>
    <row r="422" spans="1:12" s="126" customFormat="1" ht="12.75" customHeight="1">
      <c r="A422" s="18"/>
      <c r="B422" s="22" t="s">
        <v>107</v>
      </c>
      <c r="C422" s="23"/>
      <c r="D422" s="4" t="s">
        <v>108</v>
      </c>
      <c r="E422" s="7">
        <f>SUM(E423:E427)</f>
        <v>38500</v>
      </c>
      <c r="F422" s="7">
        <f>SUM(F423:F427)</f>
        <v>38500</v>
      </c>
      <c r="G422" s="124">
        <f>SUM(G423:G427)</f>
        <v>12000</v>
      </c>
      <c r="H422" s="7">
        <f>SUM(H423:H427)</f>
        <v>37300</v>
      </c>
      <c r="I422" s="116">
        <f>F422/G422*100</f>
        <v>320.83333333333337</v>
      </c>
      <c r="J422" s="116">
        <f>E422/H422*100</f>
        <v>103.2171581769437</v>
      </c>
      <c r="K422" s="74"/>
      <c r="L422" s="125"/>
    </row>
    <row r="423" spans="1:10" ht="12.75" customHeight="1">
      <c r="A423" s="14"/>
      <c r="B423" s="24"/>
      <c r="C423" s="121">
        <v>2310</v>
      </c>
      <c r="D423" s="89" t="s">
        <v>311</v>
      </c>
      <c r="E423" s="8">
        <v>10000</v>
      </c>
      <c r="F423" s="8">
        <v>10000</v>
      </c>
      <c r="G423" s="72">
        <v>0</v>
      </c>
      <c r="H423" s="128">
        <v>4000</v>
      </c>
      <c r="I423" s="120"/>
      <c r="J423" s="120">
        <f>E423/H423*100</f>
        <v>250</v>
      </c>
    </row>
    <row r="424" spans="1:12" ht="12.75" customHeight="1">
      <c r="A424" s="14"/>
      <c r="B424" s="24"/>
      <c r="C424" s="121"/>
      <c r="D424" s="89" t="s">
        <v>295</v>
      </c>
      <c r="E424" s="8"/>
      <c r="F424" s="8"/>
      <c r="G424" s="72"/>
      <c r="H424" s="128"/>
      <c r="I424" s="129"/>
      <c r="J424" s="129"/>
      <c r="K424" s="74">
        <f>F423</f>
        <v>10000</v>
      </c>
      <c r="L424" s="75" t="s">
        <v>283</v>
      </c>
    </row>
    <row r="425" spans="1:12" ht="12.75" customHeight="1">
      <c r="A425" s="14"/>
      <c r="B425" s="24"/>
      <c r="C425" s="121"/>
      <c r="D425" s="89" t="s">
        <v>296</v>
      </c>
      <c r="E425" s="8"/>
      <c r="F425" s="8"/>
      <c r="G425" s="72"/>
      <c r="H425" s="128"/>
      <c r="I425" s="129"/>
      <c r="J425" s="129"/>
      <c r="K425" s="74">
        <f>SUM(F426:F427)</f>
        <v>28500</v>
      </c>
      <c r="L425" s="75" t="s">
        <v>266</v>
      </c>
    </row>
    <row r="426" spans="1:12" ht="12.75" customHeight="1">
      <c r="A426" s="14"/>
      <c r="B426" s="24"/>
      <c r="C426" s="121">
        <v>4210</v>
      </c>
      <c r="D426" s="89" t="s">
        <v>80</v>
      </c>
      <c r="E426" s="8">
        <v>10000</v>
      </c>
      <c r="F426" s="8">
        <v>10000</v>
      </c>
      <c r="G426" s="72">
        <v>4000</v>
      </c>
      <c r="H426" s="128">
        <v>9400</v>
      </c>
      <c r="I426" s="120">
        <f>F426/G426*100</f>
        <v>250</v>
      </c>
      <c r="J426" s="120">
        <f>E426/H426*100</f>
        <v>106.38297872340425</v>
      </c>
      <c r="K426" s="74">
        <f>SUM(K424:K425)</f>
        <v>38500</v>
      </c>
      <c r="L426" s="75" t="s">
        <v>269</v>
      </c>
    </row>
    <row r="427" spans="1:10" ht="12.75" customHeight="1">
      <c r="A427" s="14"/>
      <c r="B427" s="24"/>
      <c r="C427" s="121">
        <v>4300</v>
      </c>
      <c r="D427" s="89" t="s">
        <v>78</v>
      </c>
      <c r="E427" s="8">
        <v>18500</v>
      </c>
      <c r="F427" s="8">
        <v>18500</v>
      </c>
      <c r="G427" s="72">
        <v>8000</v>
      </c>
      <c r="H427" s="128">
        <v>23900</v>
      </c>
      <c r="I427" s="120">
        <f>F427/G427*100</f>
        <v>231.25</v>
      </c>
      <c r="J427" s="120">
        <f>E427/H427*100</f>
        <v>77.40585774058577</v>
      </c>
    </row>
    <row r="428" spans="1:12" s="126" customFormat="1" ht="12.75" customHeight="1">
      <c r="A428" s="18"/>
      <c r="B428" s="22" t="s">
        <v>312</v>
      </c>
      <c r="C428" s="96"/>
      <c r="D428" s="123" t="s">
        <v>313</v>
      </c>
      <c r="E428" s="7">
        <f>E429</f>
        <v>6000</v>
      </c>
      <c r="F428" s="7">
        <f>F429</f>
        <v>6000</v>
      </c>
      <c r="G428" s="132">
        <f>G429</f>
        <v>0</v>
      </c>
      <c r="H428" s="133">
        <f>H429</f>
        <v>2000</v>
      </c>
      <c r="I428" s="116"/>
      <c r="J428" s="116">
        <f>E428/H428*100</f>
        <v>300</v>
      </c>
      <c r="K428" s="74"/>
      <c r="L428" s="125"/>
    </row>
    <row r="429" spans="1:12" ht="12.75" customHeight="1">
      <c r="A429" s="14"/>
      <c r="B429" s="24"/>
      <c r="C429" s="121">
        <v>4210</v>
      </c>
      <c r="D429" s="89" t="s">
        <v>80</v>
      </c>
      <c r="E429" s="8">
        <v>6000</v>
      </c>
      <c r="F429" s="8">
        <v>6000</v>
      </c>
      <c r="G429" s="72">
        <v>0</v>
      </c>
      <c r="H429" s="128">
        <v>2000</v>
      </c>
      <c r="I429" s="120"/>
      <c r="J429" s="120">
        <f>E429/H429*100</f>
        <v>300</v>
      </c>
      <c r="K429" s="74">
        <f>F429</f>
        <v>6000</v>
      </c>
      <c r="L429" s="75" t="s">
        <v>266</v>
      </c>
    </row>
    <row r="430" spans="1:10" ht="12.75" customHeight="1">
      <c r="A430" s="127"/>
      <c r="B430" s="150"/>
      <c r="C430" s="121"/>
      <c r="D430" s="134"/>
      <c r="E430" s="8"/>
      <c r="F430" s="8"/>
      <c r="G430" s="72"/>
      <c r="H430" s="128"/>
      <c r="I430" s="129"/>
      <c r="J430" s="129"/>
    </row>
    <row r="431" spans="1:12" s="115" customFormat="1" ht="16.5" customHeight="1">
      <c r="A431" s="59" t="s">
        <v>159</v>
      </c>
      <c r="B431" s="65"/>
      <c r="C431" s="61"/>
      <c r="D431" s="66" t="s">
        <v>21</v>
      </c>
      <c r="E431" s="63">
        <f>E432</f>
        <v>54300</v>
      </c>
      <c r="F431" s="63">
        <f>F432</f>
        <v>54300</v>
      </c>
      <c r="G431" s="130">
        <f>G432</f>
        <v>48600</v>
      </c>
      <c r="H431" s="111">
        <f>H432</f>
        <v>48600</v>
      </c>
      <c r="I431" s="131">
        <f aca="true" t="shared" si="37" ref="I431:I437">F431/G431*100</f>
        <v>111.7283950617284</v>
      </c>
      <c r="J431" s="131">
        <f aca="true" t="shared" si="38" ref="J431:J437">E431/H431*100</f>
        <v>111.7283950617284</v>
      </c>
      <c r="K431" s="113"/>
      <c r="L431" s="114"/>
    </row>
    <row r="432" spans="1:10" ht="12.75" customHeight="1">
      <c r="A432" s="127"/>
      <c r="B432" s="150" t="s">
        <v>160</v>
      </c>
      <c r="C432" s="121"/>
      <c r="D432" s="151" t="s">
        <v>166</v>
      </c>
      <c r="E432" s="7">
        <f>SUM(E433:E437)</f>
        <v>54300</v>
      </c>
      <c r="F432" s="7">
        <f>SUM(F433:F437)</f>
        <v>54300</v>
      </c>
      <c r="G432" s="124">
        <f>SUM(G433:G437)</f>
        <v>48600</v>
      </c>
      <c r="H432" s="7">
        <f>SUM(H433:H437)</f>
        <v>48600</v>
      </c>
      <c r="I432" s="116">
        <f t="shared" si="37"/>
        <v>111.7283950617284</v>
      </c>
      <c r="J432" s="116">
        <f t="shared" si="38"/>
        <v>111.7283950617284</v>
      </c>
    </row>
    <row r="433" spans="1:12" ht="12.75" customHeight="1">
      <c r="A433" s="127"/>
      <c r="B433" s="150"/>
      <c r="C433" s="121">
        <v>4110</v>
      </c>
      <c r="D433" s="89" t="s">
        <v>126</v>
      </c>
      <c r="E433" s="8">
        <v>700</v>
      </c>
      <c r="F433" s="8">
        <v>700</v>
      </c>
      <c r="G433" s="72">
        <v>700</v>
      </c>
      <c r="H433" s="128">
        <v>700</v>
      </c>
      <c r="I433" s="120">
        <f t="shared" si="37"/>
        <v>100</v>
      </c>
      <c r="J433" s="120">
        <f t="shared" si="38"/>
        <v>100</v>
      </c>
      <c r="K433" s="74">
        <f>SUM(F433:F435)</f>
        <v>14300</v>
      </c>
      <c r="L433" s="75" t="s">
        <v>267</v>
      </c>
    </row>
    <row r="434" spans="1:10" ht="12.75" customHeight="1">
      <c r="A434" s="127"/>
      <c r="B434" s="150"/>
      <c r="C434" s="121">
        <v>4120</v>
      </c>
      <c r="D434" s="89" t="s">
        <v>115</v>
      </c>
      <c r="E434" s="8">
        <v>100</v>
      </c>
      <c r="F434" s="8">
        <v>100</v>
      </c>
      <c r="G434" s="72">
        <v>100</v>
      </c>
      <c r="H434" s="128">
        <v>100</v>
      </c>
      <c r="I434" s="120">
        <f t="shared" si="37"/>
        <v>100</v>
      </c>
      <c r="J434" s="120">
        <f t="shared" si="38"/>
        <v>100</v>
      </c>
    </row>
    <row r="435" spans="1:12" ht="12.75" customHeight="1">
      <c r="A435" s="127"/>
      <c r="B435" s="150"/>
      <c r="C435" s="121">
        <v>4170</v>
      </c>
      <c r="D435" s="70" t="s">
        <v>252</v>
      </c>
      <c r="E435" s="8">
        <v>13500</v>
      </c>
      <c r="F435" s="8">
        <v>13500</v>
      </c>
      <c r="G435" s="72">
        <v>14600</v>
      </c>
      <c r="H435" s="128">
        <v>14600</v>
      </c>
      <c r="I435" s="120">
        <f t="shared" si="37"/>
        <v>92.46575342465754</v>
      </c>
      <c r="J435" s="120">
        <f t="shared" si="38"/>
        <v>92.46575342465754</v>
      </c>
      <c r="K435" s="74">
        <f>SUM(F436:F437)</f>
        <v>40000</v>
      </c>
      <c r="L435" s="75" t="s">
        <v>266</v>
      </c>
    </row>
    <row r="436" spans="1:12" ht="12.75" customHeight="1">
      <c r="A436" s="127"/>
      <c r="B436" s="150"/>
      <c r="C436" s="121">
        <v>4210</v>
      </c>
      <c r="D436" s="89" t="s">
        <v>80</v>
      </c>
      <c r="E436" s="8">
        <v>19000</v>
      </c>
      <c r="F436" s="8">
        <v>19000</v>
      </c>
      <c r="G436" s="72">
        <v>17200</v>
      </c>
      <c r="H436" s="128">
        <v>18200</v>
      </c>
      <c r="I436" s="120">
        <f t="shared" si="37"/>
        <v>110.46511627906976</v>
      </c>
      <c r="J436" s="120">
        <f t="shared" si="38"/>
        <v>104.39560439560441</v>
      </c>
      <c r="K436" s="74">
        <f>SUM(K433:K435)</f>
        <v>54300</v>
      </c>
      <c r="L436" s="75" t="s">
        <v>269</v>
      </c>
    </row>
    <row r="437" spans="1:10" ht="12.75" customHeight="1">
      <c r="A437" s="127"/>
      <c r="B437" s="150"/>
      <c r="C437" s="121">
        <v>4300</v>
      </c>
      <c r="D437" s="89" t="s">
        <v>78</v>
      </c>
      <c r="E437" s="8">
        <v>21000</v>
      </c>
      <c r="F437" s="8">
        <v>21000</v>
      </c>
      <c r="G437" s="72">
        <v>16000</v>
      </c>
      <c r="H437" s="128">
        <v>15000</v>
      </c>
      <c r="I437" s="120">
        <f t="shared" si="37"/>
        <v>131.25</v>
      </c>
      <c r="J437" s="120">
        <f t="shared" si="38"/>
        <v>140</v>
      </c>
    </row>
    <row r="438" spans="1:10" ht="12.75" customHeight="1" thickBot="1">
      <c r="A438" s="127"/>
      <c r="C438" s="121"/>
      <c r="D438" s="15"/>
      <c r="E438" s="8"/>
      <c r="F438" s="8"/>
      <c r="G438" s="72"/>
      <c r="H438" s="128"/>
      <c r="I438" s="129"/>
      <c r="J438" s="129"/>
    </row>
    <row r="439" spans="1:13" s="161" customFormat="1" ht="19.5" customHeight="1" thickBot="1">
      <c r="A439" s="152"/>
      <c r="B439" s="153"/>
      <c r="C439" s="154"/>
      <c r="D439" s="155" t="s">
        <v>24</v>
      </c>
      <c r="E439" s="27" t="e">
        <f>E10+E17+E40+E46+E50+E56+E106+E117+E127+E134+E239+E252+E266+E322+E348+E421+E431</f>
        <v>#REF!</v>
      </c>
      <c r="F439" s="27">
        <f>F10+F17+F40+F46+F50+F56+F106+F117+F127+F134+F239+F252+F266+F322+F348+F421+F431</f>
        <v>43780397</v>
      </c>
      <c r="G439" s="156" t="e">
        <f>G10+G17+G40+G46+G50+G56+G106+G117+G127+G134+G239+G252+G266+G322+G348+G421+G431</f>
        <v>#REF!</v>
      </c>
      <c r="H439" s="27" t="e">
        <f>H10+H17+H40+H46+H50+H56+H106+H117+H127+H134+H239+H252+H266+H322+H348+H421+H431</f>
        <v>#REF!</v>
      </c>
      <c r="I439" s="157" t="e">
        <f>F439/G439*100</f>
        <v>#REF!</v>
      </c>
      <c r="J439" s="157" t="e">
        <f>E439/H439*100</f>
        <v>#REF!</v>
      </c>
      <c r="K439" s="158"/>
      <c r="L439" s="159"/>
      <c r="M439" s="160"/>
    </row>
    <row r="440" ht="20.25" customHeight="1">
      <c r="M440" s="74"/>
    </row>
    <row r="441" spans="1:13" ht="20.25" customHeight="1">
      <c r="A441" s="86" t="s">
        <v>20</v>
      </c>
      <c r="B441" s="87"/>
      <c r="C441" s="88"/>
      <c r="D441" s="89"/>
      <c r="E441" s="5"/>
      <c r="F441" s="5"/>
      <c r="G441" s="5"/>
      <c r="M441" s="74"/>
    </row>
    <row r="442" spans="1:13" ht="18.75" customHeight="1" thickBot="1">
      <c r="A442" s="90"/>
      <c r="B442" s="91"/>
      <c r="C442" s="92"/>
      <c r="D442" s="93"/>
      <c r="E442" s="6"/>
      <c r="F442" s="5"/>
      <c r="G442" s="5"/>
      <c r="M442" s="74"/>
    </row>
    <row r="443" spans="1:7" ht="11.25">
      <c r="A443" s="94" t="s">
        <v>109</v>
      </c>
      <c r="B443" s="95" t="s">
        <v>110</v>
      </c>
      <c r="C443" s="96" t="s">
        <v>111</v>
      </c>
      <c r="D443" s="97" t="s">
        <v>112</v>
      </c>
      <c r="E443" s="10" t="s">
        <v>9</v>
      </c>
      <c r="F443" s="98" t="s">
        <v>9</v>
      </c>
      <c r="G443" s="162"/>
    </row>
    <row r="444" spans="1:7" ht="12" thickBot="1">
      <c r="A444" s="101"/>
      <c r="B444" s="102"/>
      <c r="C444" s="103"/>
      <c r="D444" s="104"/>
      <c r="E444" s="11" t="s">
        <v>314</v>
      </c>
      <c r="F444" s="11" t="s">
        <v>314</v>
      </c>
      <c r="G444" s="162"/>
    </row>
    <row r="445" spans="1:12" s="115" customFormat="1" ht="16.5" customHeight="1">
      <c r="A445" s="59" t="s">
        <v>62</v>
      </c>
      <c r="B445" s="60"/>
      <c r="C445" s="61"/>
      <c r="D445" s="62" t="s">
        <v>63</v>
      </c>
      <c r="E445" s="63">
        <f>E446</f>
        <v>35000</v>
      </c>
      <c r="F445" s="63">
        <f>F446</f>
        <v>35000</v>
      </c>
      <c r="G445" s="163"/>
      <c r="H445" s="164"/>
      <c r="I445" s="164"/>
      <c r="J445" s="165"/>
      <c r="K445" s="113"/>
      <c r="L445" s="114"/>
    </row>
    <row r="446" spans="1:12" s="126" customFormat="1" ht="12.75" customHeight="1">
      <c r="A446" s="94"/>
      <c r="B446" s="95" t="s">
        <v>10</v>
      </c>
      <c r="C446" s="96"/>
      <c r="D446" s="123" t="s">
        <v>13</v>
      </c>
      <c r="E446" s="7">
        <f>E447</f>
        <v>35000</v>
      </c>
      <c r="F446" s="7">
        <f>F447</f>
        <v>35000</v>
      </c>
      <c r="G446" s="16"/>
      <c r="H446" s="132"/>
      <c r="I446" s="132"/>
      <c r="J446" s="166"/>
      <c r="K446" s="74"/>
      <c r="L446" s="125"/>
    </row>
    <row r="447" spans="1:12" ht="12.75" customHeight="1">
      <c r="A447" s="127"/>
      <c r="B447" s="87"/>
      <c r="C447" s="121">
        <v>4300</v>
      </c>
      <c r="D447" s="89" t="s">
        <v>78</v>
      </c>
      <c r="E447" s="8">
        <v>35000</v>
      </c>
      <c r="F447" s="8">
        <v>35000</v>
      </c>
      <c r="G447" s="5"/>
      <c r="K447" s="74">
        <f>F446</f>
        <v>35000</v>
      </c>
      <c r="L447" s="75" t="s">
        <v>266</v>
      </c>
    </row>
    <row r="448" spans="1:7" ht="12.75" customHeight="1">
      <c r="A448" s="127"/>
      <c r="B448" s="87"/>
      <c r="C448" s="121"/>
      <c r="D448" s="15"/>
      <c r="E448" s="8"/>
      <c r="F448" s="8"/>
      <c r="G448" s="5"/>
    </row>
    <row r="449" spans="1:12" s="115" customFormat="1" ht="16.5" customHeight="1">
      <c r="A449" s="59" t="s">
        <v>43</v>
      </c>
      <c r="B449" s="60"/>
      <c r="C449" s="61"/>
      <c r="D449" s="62" t="s">
        <v>161</v>
      </c>
      <c r="E449" s="63">
        <f>E450</f>
        <v>19000</v>
      </c>
      <c r="F449" s="63">
        <f>F450</f>
        <v>19000</v>
      </c>
      <c r="G449" s="163"/>
      <c r="H449" s="164"/>
      <c r="I449" s="164"/>
      <c r="J449" s="165"/>
      <c r="K449" s="113"/>
      <c r="L449" s="114"/>
    </row>
    <row r="450" spans="1:12" s="126" customFormat="1" ht="12.75" customHeight="1">
      <c r="A450" s="94"/>
      <c r="B450" s="95" t="s">
        <v>44</v>
      </c>
      <c r="C450" s="96"/>
      <c r="D450" s="123" t="s">
        <v>122</v>
      </c>
      <c r="E450" s="7">
        <f>SUM(E452:E452)</f>
        <v>19000</v>
      </c>
      <c r="F450" s="7">
        <f>SUM(F451:F452)</f>
        <v>19000</v>
      </c>
      <c r="G450" s="16"/>
      <c r="H450" s="132"/>
      <c r="I450" s="132"/>
      <c r="J450" s="166"/>
      <c r="K450" s="74"/>
      <c r="L450" s="125"/>
    </row>
    <row r="451" spans="1:12" s="126" customFormat="1" ht="12.75" customHeight="1">
      <c r="A451" s="94"/>
      <c r="B451" s="95"/>
      <c r="C451" s="121">
        <v>4260</v>
      </c>
      <c r="D451" s="89" t="s">
        <v>81</v>
      </c>
      <c r="E451" s="7"/>
      <c r="F451" s="8">
        <v>9000</v>
      </c>
      <c r="G451" s="16"/>
      <c r="H451" s="132"/>
      <c r="I451" s="132"/>
      <c r="J451" s="166"/>
      <c r="K451" s="74">
        <f>F450</f>
        <v>19000</v>
      </c>
      <c r="L451" s="75" t="s">
        <v>266</v>
      </c>
    </row>
    <row r="452" spans="1:7" ht="12.75" customHeight="1">
      <c r="A452" s="127"/>
      <c r="B452" s="87"/>
      <c r="C452" s="121">
        <v>4300</v>
      </c>
      <c r="D452" s="89" t="s">
        <v>78</v>
      </c>
      <c r="E452" s="8">
        <v>19000</v>
      </c>
      <c r="F452" s="8">
        <v>10000</v>
      </c>
      <c r="G452" s="5"/>
    </row>
    <row r="453" spans="1:7" ht="12.75" customHeight="1">
      <c r="A453" s="127"/>
      <c r="B453" s="87"/>
      <c r="C453" s="121"/>
      <c r="D453" s="89"/>
      <c r="E453" s="8"/>
      <c r="F453" s="8"/>
      <c r="G453" s="5"/>
    </row>
    <row r="454" spans="1:12" s="115" customFormat="1" ht="16.5" customHeight="1">
      <c r="A454" s="59" t="s">
        <v>64</v>
      </c>
      <c r="B454" s="60"/>
      <c r="C454" s="61"/>
      <c r="D454" s="62" t="s">
        <v>65</v>
      </c>
      <c r="E454" s="63">
        <f>E455+E460+E462+E465</f>
        <v>456500</v>
      </c>
      <c r="F454" s="63">
        <f>F455+F460+F462+F465</f>
        <v>456500</v>
      </c>
      <c r="G454" s="163"/>
      <c r="H454" s="164"/>
      <c r="I454" s="164"/>
      <c r="J454" s="165"/>
      <c r="K454" s="113"/>
      <c r="L454" s="114"/>
    </row>
    <row r="455" spans="1:12" s="126" customFormat="1" ht="12.75" customHeight="1">
      <c r="A455" s="94"/>
      <c r="B455" s="95" t="s">
        <v>66</v>
      </c>
      <c r="C455" s="96"/>
      <c r="D455" s="123" t="s">
        <v>67</v>
      </c>
      <c r="E455" s="7">
        <f>SUM(E456:E459)</f>
        <v>127000</v>
      </c>
      <c r="F455" s="7">
        <f>SUM(F456:F459)</f>
        <v>127000</v>
      </c>
      <c r="G455" s="16"/>
      <c r="H455" s="132"/>
      <c r="I455" s="132"/>
      <c r="J455" s="166"/>
      <c r="K455" s="74"/>
      <c r="L455" s="125"/>
    </row>
    <row r="456" spans="1:12" ht="12.75" customHeight="1">
      <c r="A456" s="127"/>
      <c r="B456" s="87"/>
      <c r="C456" s="121">
        <v>4010</v>
      </c>
      <c r="D456" s="89" t="s">
        <v>114</v>
      </c>
      <c r="E456" s="8">
        <v>99280</v>
      </c>
      <c r="F456" s="8">
        <v>99280</v>
      </c>
      <c r="G456" s="5"/>
      <c r="K456" s="74">
        <f>F455</f>
        <v>127000</v>
      </c>
      <c r="L456" s="75" t="s">
        <v>267</v>
      </c>
    </row>
    <row r="457" spans="1:7" ht="12.75" customHeight="1">
      <c r="A457" s="127"/>
      <c r="B457" s="87"/>
      <c r="C457" s="121">
        <v>4040</v>
      </c>
      <c r="D457" s="89" t="s">
        <v>124</v>
      </c>
      <c r="E457" s="8">
        <v>8152</v>
      </c>
      <c r="F457" s="8">
        <v>8152</v>
      </c>
      <c r="G457" s="5"/>
    </row>
    <row r="458" spans="1:7" ht="12.75" customHeight="1">
      <c r="A458" s="127"/>
      <c r="B458" s="87"/>
      <c r="C458" s="121">
        <v>4110</v>
      </c>
      <c r="D458" s="89" t="s">
        <v>126</v>
      </c>
      <c r="E458" s="8">
        <v>17135</v>
      </c>
      <c r="F458" s="8">
        <v>17135</v>
      </c>
      <c r="G458" s="5"/>
    </row>
    <row r="459" spans="1:7" ht="12.75" customHeight="1">
      <c r="A459" s="127"/>
      <c r="B459" s="87"/>
      <c r="C459" s="121">
        <v>4120</v>
      </c>
      <c r="D459" s="89" t="s">
        <v>115</v>
      </c>
      <c r="E459" s="8">
        <v>2433</v>
      </c>
      <c r="F459" s="8">
        <v>2433</v>
      </c>
      <c r="G459" s="5"/>
    </row>
    <row r="460" spans="1:12" s="126" customFormat="1" ht="12.75" customHeight="1">
      <c r="A460" s="94"/>
      <c r="B460" s="95" t="s">
        <v>68</v>
      </c>
      <c r="C460" s="96"/>
      <c r="D460" s="123" t="s">
        <v>113</v>
      </c>
      <c r="E460" s="7">
        <f>E461</f>
        <v>103000</v>
      </c>
      <c r="F460" s="7">
        <f>F461</f>
        <v>103000</v>
      </c>
      <c r="G460" s="16"/>
      <c r="H460" s="132"/>
      <c r="I460" s="132"/>
      <c r="J460" s="166"/>
      <c r="K460" s="74"/>
      <c r="L460" s="125"/>
    </row>
    <row r="461" spans="1:12" ht="12.75" customHeight="1">
      <c r="A461" s="127"/>
      <c r="B461" s="87"/>
      <c r="C461" s="121">
        <v>4300</v>
      </c>
      <c r="D461" s="89" t="s">
        <v>78</v>
      </c>
      <c r="E461" s="8">
        <v>103000</v>
      </c>
      <c r="F461" s="8">
        <v>103000</v>
      </c>
      <c r="G461" s="5"/>
      <c r="K461" s="74">
        <f>F460</f>
        <v>103000</v>
      </c>
      <c r="L461" s="75" t="s">
        <v>266</v>
      </c>
    </row>
    <row r="462" spans="1:12" s="126" customFormat="1" ht="12.75" customHeight="1">
      <c r="A462" s="94"/>
      <c r="B462" s="95" t="s">
        <v>69</v>
      </c>
      <c r="C462" s="96"/>
      <c r="D462" s="123" t="s">
        <v>25</v>
      </c>
      <c r="E462" s="7">
        <f>SUM(E463:E464)</f>
        <v>26000</v>
      </c>
      <c r="F462" s="7">
        <f>SUM(F463:F464)</f>
        <v>26000</v>
      </c>
      <c r="G462" s="16"/>
      <c r="H462" s="132"/>
      <c r="I462" s="132"/>
      <c r="J462" s="166"/>
      <c r="K462" s="74"/>
      <c r="L462" s="125"/>
    </row>
    <row r="463" spans="1:7" ht="12.75" customHeight="1">
      <c r="A463" s="127"/>
      <c r="B463" s="87"/>
      <c r="C463" s="121">
        <v>4210</v>
      </c>
      <c r="D463" s="89" t="s">
        <v>80</v>
      </c>
      <c r="E463" s="8">
        <v>9000</v>
      </c>
      <c r="F463" s="8">
        <v>9000</v>
      </c>
      <c r="G463" s="5"/>
    </row>
    <row r="464" spans="1:12" ht="12.75" customHeight="1">
      <c r="A464" s="127"/>
      <c r="B464" s="87"/>
      <c r="C464" s="121">
        <v>4300</v>
      </c>
      <c r="D464" s="89" t="s">
        <v>78</v>
      </c>
      <c r="E464" s="8">
        <v>17000</v>
      </c>
      <c r="F464" s="8">
        <v>17000</v>
      </c>
      <c r="G464" s="5"/>
      <c r="K464" s="74">
        <f>F462</f>
        <v>26000</v>
      </c>
      <c r="L464" s="75" t="s">
        <v>266</v>
      </c>
    </row>
    <row r="465" spans="1:12" s="126" customFormat="1" ht="12.75" customHeight="1">
      <c r="A465" s="94"/>
      <c r="B465" s="95" t="s">
        <v>70</v>
      </c>
      <c r="C465" s="96"/>
      <c r="D465" s="123" t="s">
        <v>71</v>
      </c>
      <c r="E465" s="7">
        <f>SUM(E466:E474)</f>
        <v>200500</v>
      </c>
      <c r="F465" s="7">
        <f>SUM(F466:F474)</f>
        <v>200500</v>
      </c>
      <c r="G465" s="16"/>
      <c r="H465" s="132"/>
      <c r="I465" s="132"/>
      <c r="J465" s="166"/>
      <c r="K465" s="74"/>
      <c r="L465" s="125"/>
    </row>
    <row r="466" spans="1:7" ht="12.75" customHeight="1">
      <c r="A466" s="127"/>
      <c r="B466" s="87"/>
      <c r="C466" s="121">
        <v>4010</v>
      </c>
      <c r="D466" s="89" t="s">
        <v>114</v>
      </c>
      <c r="E466" s="8">
        <v>73110</v>
      </c>
      <c r="F466" s="8">
        <v>73110</v>
      </c>
      <c r="G466" s="5"/>
    </row>
    <row r="467" spans="1:12" ht="12.75" customHeight="1">
      <c r="A467" s="127"/>
      <c r="B467" s="87"/>
      <c r="C467" s="121">
        <v>4020</v>
      </c>
      <c r="D467" s="137" t="s">
        <v>5</v>
      </c>
      <c r="E467" s="8">
        <v>61960</v>
      </c>
      <c r="F467" s="8">
        <v>61960</v>
      </c>
      <c r="G467" s="5"/>
      <c r="K467" s="74">
        <f>SUM(F466:F470)</f>
        <v>172031</v>
      </c>
      <c r="L467" s="75" t="s">
        <v>267</v>
      </c>
    </row>
    <row r="468" spans="1:7" ht="12.75" customHeight="1">
      <c r="A468" s="127"/>
      <c r="B468" s="87"/>
      <c r="C468" s="121">
        <v>4040</v>
      </c>
      <c r="D468" s="89" t="s">
        <v>124</v>
      </c>
      <c r="E468" s="8">
        <v>8273</v>
      </c>
      <c r="F468" s="8">
        <v>8273</v>
      </c>
      <c r="G468" s="5"/>
    </row>
    <row r="469" spans="1:12" ht="12.75" customHeight="1">
      <c r="A469" s="127"/>
      <c r="B469" s="87"/>
      <c r="C469" s="121">
        <v>4110</v>
      </c>
      <c r="D469" s="89" t="s">
        <v>126</v>
      </c>
      <c r="E469" s="8">
        <v>25283</v>
      </c>
      <c r="F469" s="8">
        <v>25283</v>
      </c>
      <c r="G469" s="5"/>
      <c r="K469" s="74">
        <f>SUM(F471:F474)</f>
        <v>28469</v>
      </c>
      <c r="L469" s="75" t="s">
        <v>266</v>
      </c>
    </row>
    <row r="470" spans="1:12" ht="12.75" customHeight="1">
      <c r="A470" s="127"/>
      <c r="B470" s="87"/>
      <c r="C470" s="121">
        <v>4120</v>
      </c>
      <c r="D470" s="89" t="s">
        <v>115</v>
      </c>
      <c r="E470" s="8">
        <v>3405</v>
      </c>
      <c r="F470" s="8">
        <v>3405</v>
      </c>
      <c r="G470" s="5"/>
      <c r="K470" s="74">
        <f>SUM(K467:K469)</f>
        <v>200500</v>
      </c>
      <c r="L470" s="75" t="s">
        <v>269</v>
      </c>
    </row>
    <row r="471" spans="1:7" ht="12.75" customHeight="1">
      <c r="A471" s="127"/>
      <c r="B471" s="87"/>
      <c r="C471" s="121">
        <v>4210</v>
      </c>
      <c r="D471" s="89" t="s">
        <v>80</v>
      </c>
      <c r="E471" s="8">
        <v>4032</v>
      </c>
      <c r="F471" s="8">
        <v>4032</v>
      </c>
      <c r="G471" s="5"/>
    </row>
    <row r="472" spans="1:7" ht="12.75" customHeight="1">
      <c r="A472" s="127"/>
      <c r="B472" s="87"/>
      <c r="C472" s="121">
        <v>4300</v>
      </c>
      <c r="D472" s="89" t="s">
        <v>78</v>
      </c>
      <c r="E472" s="8">
        <v>17400</v>
      </c>
      <c r="F472" s="8">
        <v>17400</v>
      </c>
      <c r="G472" s="5"/>
    </row>
    <row r="473" spans="1:7" ht="12.75" customHeight="1">
      <c r="A473" s="127"/>
      <c r="B473" s="87"/>
      <c r="C473" s="121">
        <v>4410</v>
      </c>
      <c r="D473" s="89" t="s">
        <v>125</v>
      </c>
      <c r="E473" s="8">
        <v>3000</v>
      </c>
      <c r="F473" s="8">
        <v>3000</v>
      </c>
      <c r="G473" s="5"/>
    </row>
    <row r="474" spans="1:7" ht="12.75" customHeight="1">
      <c r="A474" s="127"/>
      <c r="B474" s="87"/>
      <c r="C474" s="121">
        <v>4440</v>
      </c>
      <c r="D474" s="89" t="s">
        <v>116</v>
      </c>
      <c r="E474" s="8">
        <v>4037</v>
      </c>
      <c r="F474" s="8">
        <v>4037</v>
      </c>
      <c r="G474" s="5"/>
    </row>
    <row r="475" spans="1:7" ht="12.75" customHeight="1">
      <c r="A475" s="127"/>
      <c r="B475" s="87"/>
      <c r="C475" s="121"/>
      <c r="D475" s="89"/>
      <c r="E475" s="8"/>
      <c r="F475" s="8"/>
      <c r="G475" s="5"/>
    </row>
    <row r="476" spans="1:12" s="115" customFormat="1" ht="16.5" customHeight="1">
      <c r="A476" s="59" t="s">
        <v>45</v>
      </c>
      <c r="B476" s="60"/>
      <c r="C476" s="61"/>
      <c r="D476" s="62" t="s">
        <v>46</v>
      </c>
      <c r="E476" s="63">
        <f>E477+E482</f>
        <v>213500</v>
      </c>
      <c r="F476" s="63">
        <f>F477+F482</f>
        <v>213500</v>
      </c>
      <c r="G476" s="163"/>
      <c r="H476" s="164"/>
      <c r="I476" s="164"/>
      <c r="J476" s="165"/>
      <c r="K476" s="113"/>
      <c r="L476" s="114"/>
    </row>
    <row r="477" spans="1:12" s="126" customFormat="1" ht="12.75" customHeight="1">
      <c r="A477" s="94"/>
      <c r="B477" s="95" t="s">
        <v>47</v>
      </c>
      <c r="C477" s="96"/>
      <c r="D477" s="123" t="s">
        <v>134</v>
      </c>
      <c r="E477" s="7">
        <f>SUM(E478:E481)</f>
        <v>193500</v>
      </c>
      <c r="F477" s="7">
        <f>SUM(F478:F481)</f>
        <v>193500</v>
      </c>
      <c r="G477" s="16"/>
      <c r="H477" s="132"/>
      <c r="I477" s="132"/>
      <c r="J477" s="166"/>
      <c r="K477" s="74"/>
      <c r="L477" s="125"/>
    </row>
    <row r="478" spans="1:12" ht="12.75" customHeight="1">
      <c r="A478" s="127"/>
      <c r="B478" s="87"/>
      <c r="C478" s="121">
        <v>4010</v>
      </c>
      <c r="D478" s="89" t="s">
        <v>114</v>
      </c>
      <c r="E478" s="8">
        <v>148126</v>
      </c>
      <c r="F478" s="8">
        <v>148126</v>
      </c>
      <c r="G478" s="5"/>
      <c r="K478" s="74">
        <f>F477</f>
        <v>193500</v>
      </c>
      <c r="L478" s="75" t="s">
        <v>267</v>
      </c>
    </row>
    <row r="479" spans="1:7" ht="12.75" customHeight="1">
      <c r="A479" s="127"/>
      <c r="B479" s="87"/>
      <c r="C479" s="121">
        <v>4040</v>
      </c>
      <c r="D479" s="89" t="s">
        <v>124</v>
      </c>
      <c r="E479" s="8">
        <v>16222</v>
      </c>
      <c r="F479" s="8">
        <v>16222</v>
      </c>
      <c r="G479" s="5"/>
    </row>
    <row r="480" spans="1:7" ht="12.75" customHeight="1">
      <c r="A480" s="127"/>
      <c r="B480" s="87"/>
      <c r="C480" s="121">
        <v>4110</v>
      </c>
      <c r="D480" s="89" t="s">
        <v>126</v>
      </c>
      <c r="E480" s="8">
        <v>25449</v>
      </c>
      <c r="F480" s="8">
        <v>25449</v>
      </c>
      <c r="G480" s="5"/>
    </row>
    <row r="481" spans="1:7" ht="12.75" customHeight="1">
      <c r="A481" s="127"/>
      <c r="B481" s="87"/>
      <c r="C481" s="121">
        <v>4120</v>
      </c>
      <c r="D481" s="89" t="s">
        <v>115</v>
      </c>
      <c r="E481" s="8">
        <v>3703</v>
      </c>
      <c r="F481" s="8">
        <v>3703</v>
      </c>
      <c r="G481" s="5"/>
    </row>
    <row r="482" spans="1:12" s="126" customFormat="1" ht="12.75" customHeight="1">
      <c r="A482" s="94"/>
      <c r="B482" s="95" t="s">
        <v>72</v>
      </c>
      <c r="C482" s="96"/>
      <c r="D482" s="123" t="s">
        <v>135</v>
      </c>
      <c r="E482" s="7">
        <f>SUM(E483:E486)</f>
        <v>20000</v>
      </c>
      <c r="F482" s="7">
        <f>SUM(F483:F486)</f>
        <v>20000</v>
      </c>
      <c r="G482" s="16"/>
      <c r="H482" s="132"/>
      <c r="I482" s="132"/>
      <c r="J482" s="166"/>
      <c r="K482" s="74"/>
      <c r="L482" s="125"/>
    </row>
    <row r="483" spans="1:12" ht="12.75" customHeight="1">
      <c r="A483" s="127"/>
      <c r="B483" s="87"/>
      <c r="C483" s="121">
        <v>4010</v>
      </c>
      <c r="D483" s="89" t="s">
        <v>114</v>
      </c>
      <c r="E483" s="8">
        <v>14200</v>
      </c>
      <c r="F483" s="8">
        <v>12000</v>
      </c>
      <c r="G483" s="5"/>
      <c r="K483" s="74">
        <f>SUM(F483:F485)</f>
        <v>17050</v>
      </c>
      <c r="L483" s="75" t="s">
        <v>267</v>
      </c>
    </row>
    <row r="484" spans="1:7" ht="12.75" customHeight="1">
      <c r="A484" s="127"/>
      <c r="B484" s="87"/>
      <c r="C484" s="121">
        <v>4110</v>
      </c>
      <c r="D484" s="89" t="s">
        <v>126</v>
      </c>
      <c r="E484" s="8">
        <v>2500</v>
      </c>
      <c r="F484" s="8">
        <v>4300</v>
      </c>
      <c r="G484" s="5"/>
    </row>
    <row r="485" spans="1:12" ht="12.75" customHeight="1">
      <c r="A485" s="127"/>
      <c r="B485" s="87"/>
      <c r="C485" s="121">
        <v>4120</v>
      </c>
      <c r="D485" s="89" t="s">
        <v>115</v>
      </c>
      <c r="E485" s="8">
        <v>350</v>
      </c>
      <c r="F485" s="8">
        <v>750</v>
      </c>
      <c r="G485" s="5"/>
      <c r="K485" s="74">
        <f>F486</f>
        <v>2950</v>
      </c>
      <c r="L485" s="75" t="s">
        <v>266</v>
      </c>
    </row>
    <row r="486" spans="1:12" ht="12.75" customHeight="1">
      <c r="A486" s="127"/>
      <c r="B486" s="87"/>
      <c r="C486" s="121">
        <v>4300</v>
      </c>
      <c r="D486" s="89" t="s">
        <v>78</v>
      </c>
      <c r="E486" s="8">
        <v>2950</v>
      </c>
      <c r="F486" s="8">
        <v>2950</v>
      </c>
      <c r="G486" s="5"/>
      <c r="K486" s="74">
        <f>SUM(K483:K485)</f>
        <v>20000</v>
      </c>
      <c r="L486" s="75" t="s">
        <v>269</v>
      </c>
    </row>
    <row r="487" spans="1:7" ht="12.75" customHeight="1">
      <c r="A487" s="127"/>
      <c r="B487" s="87"/>
      <c r="C487" s="121"/>
      <c r="D487" s="89"/>
      <c r="E487" s="8"/>
      <c r="F487" s="8"/>
      <c r="G487" s="5"/>
    </row>
    <row r="488" spans="1:7" ht="16.5" customHeight="1">
      <c r="A488" s="59" t="s">
        <v>244</v>
      </c>
      <c r="B488" s="60"/>
      <c r="C488" s="61"/>
      <c r="D488" s="62" t="s">
        <v>245</v>
      </c>
      <c r="E488" s="63">
        <f>E489</f>
        <v>1000</v>
      </c>
      <c r="F488" s="63">
        <f>F489</f>
        <v>1000</v>
      </c>
      <c r="G488" s="163"/>
    </row>
    <row r="489" spans="1:7" ht="12.75" customHeight="1">
      <c r="A489" s="94"/>
      <c r="B489" s="95" t="s">
        <v>246</v>
      </c>
      <c r="C489" s="96"/>
      <c r="D489" s="123" t="s">
        <v>247</v>
      </c>
      <c r="E489" s="7">
        <f>SUM(E490:E491)</f>
        <v>1000</v>
      </c>
      <c r="F489" s="7">
        <f>SUM(F490:F491)</f>
        <v>1000</v>
      </c>
      <c r="G489" s="16"/>
    </row>
    <row r="490" spans="1:7" ht="12.75" customHeight="1">
      <c r="A490" s="127"/>
      <c r="B490" s="87"/>
      <c r="C490" s="121">
        <v>4210</v>
      </c>
      <c r="D490" s="89" t="s">
        <v>80</v>
      </c>
      <c r="E490" s="8">
        <v>200</v>
      </c>
      <c r="F490" s="8">
        <v>200</v>
      </c>
      <c r="G490" s="5"/>
    </row>
    <row r="491" spans="1:12" ht="12.75" customHeight="1">
      <c r="A491" s="127"/>
      <c r="B491" s="87"/>
      <c r="C491" s="121">
        <v>4300</v>
      </c>
      <c r="D491" s="89" t="s">
        <v>78</v>
      </c>
      <c r="E491" s="8">
        <v>800</v>
      </c>
      <c r="F491" s="8">
        <v>800</v>
      </c>
      <c r="G491" s="5"/>
      <c r="K491" s="74">
        <f>F489</f>
        <v>1000</v>
      </c>
      <c r="L491" s="75" t="s">
        <v>266</v>
      </c>
    </row>
    <row r="492" spans="1:7" ht="12.75" customHeight="1">
      <c r="A492" s="127"/>
      <c r="B492" s="87"/>
      <c r="C492" s="121"/>
      <c r="D492" s="15"/>
      <c r="E492" s="8"/>
      <c r="F492" s="8"/>
      <c r="G492" s="5"/>
    </row>
    <row r="493" spans="1:12" s="115" customFormat="1" ht="16.5" customHeight="1">
      <c r="A493" s="59" t="s">
        <v>73</v>
      </c>
      <c r="B493" s="60"/>
      <c r="C493" s="61"/>
      <c r="D493" s="62" t="s">
        <v>168</v>
      </c>
      <c r="E493" s="63">
        <f>E494+E524</f>
        <v>3637800</v>
      </c>
      <c r="F493" s="63">
        <f>F494+F524</f>
        <v>3589800</v>
      </c>
      <c r="G493" s="163"/>
      <c r="H493" s="164"/>
      <c r="I493" s="164"/>
      <c r="J493" s="165"/>
      <c r="K493" s="113"/>
      <c r="L493" s="114"/>
    </row>
    <row r="494" spans="1:12" s="126" customFormat="1" ht="12.75" customHeight="1">
      <c r="A494" s="94"/>
      <c r="B494" s="95" t="s">
        <v>74</v>
      </c>
      <c r="C494" s="96"/>
      <c r="D494" s="123" t="s">
        <v>162</v>
      </c>
      <c r="E494" s="7">
        <f>SUM(E495:E523)</f>
        <v>3632000</v>
      </c>
      <c r="F494" s="7">
        <f>SUM(F495:F523)</f>
        <v>3584000</v>
      </c>
      <c r="G494" s="16"/>
      <c r="H494" s="132"/>
      <c r="I494" s="132"/>
      <c r="J494" s="166"/>
      <c r="K494" s="74"/>
      <c r="L494" s="125"/>
    </row>
    <row r="495" spans="1:7" ht="12.75" customHeight="1">
      <c r="A495" s="127"/>
      <c r="B495" s="87"/>
      <c r="C495" s="121">
        <v>3070</v>
      </c>
      <c r="D495" s="89" t="s">
        <v>315</v>
      </c>
      <c r="E495" s="8">
        <v>185000</v>
      </c>
      <c r="F495" s="8">
        <v>185000</v>
      </c>
      <c r="G495" s="5"/>
    </row>
    <row r="496" spans="1:7" ht="12.75" customHeight="1">
      <c r="A496" s="127"/>
      <c r="B496" s="87"/>
      <c r="C496" s="121"/>
      <c r="D496" s="89" t="s">
        <v>255</v>
      </c>
      <c r="E496" s="8"/>
      <c r="F496" s="8"/>
      <c r="G496" s="5"/>
    </row>
    <row r="497" spans="1:7" ht="12.75" customHeight="1">
      <c r="A497" s="127"/>
      <c r="B497" s="87"/>
      <c r="C497" s="121">
        <v>4020</v>
      </c>
      <c r="D497" s="89" t="s">
        <v>5</v>
      </c>
      <c r="E497" s="8">
        <v>21280</v>
      </c>
      <c r="F497" s="8">
        <v>21280</v>
      </c>
      <c r="G497" s="5"/>
    </row>
    <row r="498" spans="1:7" ht="12.75" customHeight="1">
      <c r="A498" s="127"/>
      <c r="B498" s="87"/>
      <c r="C498" s="121">
        <v>4040</v>
      </c>
      <c r="D498" s="89" t="s">
        <v>124</v>
      </c>
      <c r="E498" s="8">
        <v>1720</v>
      </c>
      <c r="F498" s="8">
        <v>1720</v>
      </c>
      <c r="G498" s="5"/>
    </row>
    <row r="499" spans="1:12" ht="12.75" customHeight="1">
      <c r="A499" s="127"/>
      <c r="B499" s="87"/>
      <c r="C499" s="121">
        <v>4050</v>
      </c>
      <c r="D499" s="89" t="s">
        <v>316</v>
      </c>
      <c r="E499" s="8">
        <v>2313000</v>
      </c>
      <c r="F499" s="8">
        <v>2313000</v>
      </c>
      <c r="G499" s="5"/>
      <c r="K499" s="74">
        <f>SUM(F497:F508)</f>
        <v>2782000</v>
      </c>
      <c r="L499" s="75" t="s">
        <v>267</v>
      </c>
    </row>
    <row r="500" spans="1:7" ht="12.75" customHeight="1">
      <c r="A500" s="127"/>
      <c r="B500" s="87"/>
      <c r="C500" s="121"/>
      <c r="D500" s="89" t="s">
        <v>317</v>
      </c>
      <c r="E500" s="8"/>
      <c r="F500" s="8"/>
      <c r="G500" s="5"/>
    </row>
    <row r="501" spans="1:12" ht="12.75" customHeight="1">
      <c r="A501" s="127"/>
      <c r="B501" s="87"/>
      <c r="C501" s="121">
        <v>4060</v>
      </c>
      <c r="D501" s="89" t="s">
        <v>318</v>
      </c>
      <c r="E501" s="8">
        <v>235000</v>
      </c>
      <c r="F501" s="8">
        <v>235000</v>
      </c>
      <c r="G501" s="5"/>
      <c r="K501" s="74">
        <f>SUM(F509:F523)+F495</f>
        <v>802000</v>
      </c>
      <c r="L501" s="75" t="s">
        <v>266</v>
      </c>
    </row>
    <row r="502" spans="1:12" ht="12.75" customHeight="1">
      <c r="A502" s="127"/>
      <c r="B502" s="87"/>
      <c r="C502" s="121"/>
      <c r="D502" s="89" t="s">
        <v>319</v>
      </c>
      <c r="E502" s="8"/>
      <c r="F502" s="8"/>
      <c r="G502" s="5"/>
      <c r="K502" s="74">
        <f>SUM(K499:K501)</f>
        <v>3584000</v>
      </c>
      <c r="L502" s="75" t="s">
        <v>269</v>
      </c>
    </row>
    <row r="503" spans="1:7" ht="12.75" customHeight="1">
      <c r="A503" s="127"/>
      <c r="B503" s="87"/>
      <c r="C503" s="121">
        <v>4070</v>
      </c>
      <c r="D503" s="89" t="s">
        <v>320</v>
      </c>
      <c r="E503" s="8">
        <v>192000</v>
      </c>
      <c r="F503" s="8">
        <v>192000</v>
      </c>
      <c r="G503" s="5"/>
    </row>
    <row r="504" spans="1:7" ht="12.75" customHeight="1">
      <c r="A504" s="127"/>
      <c r="B504" s="87"/>
      <c r="C504" s="121"/>
      <c r="D504" s="89" t="s">
        <v>321</v>
      </c>
      <c r="E504" s="8"/>
      <c r="F504" s="8"/>
      <c r="G504" s="5"/>
    </row>
    <row r="505" spans="1:7" ht="12.75" customHeight="1">
      <c r="A505" s="127"/>
      <c r="B505" s="87"/>
      <c r="C505" s="121">
        <v>4080</v>
      </c>
      <c r="D505" s="89" t="s">
        <v>322</v>
      </c>
      <c r="E505" s="8">
        <v>15000</v>
      </c>
      <c r="F505" s="8">
        <v>15000</v>
      </c>
      <c r="G505" s="5"/>
    </row>
    <row r="506" spans="1:7" ht="12.75" customHeight="1">
      <c r="A506" s="127"/>
      <c r="B506" s="87"/>
      <c r="C506" s="121"/>
      <c r="D506" s="89" t="s">
        <v>323</v>
      </c>
      <c r="E506" s="8"/>
      <c r="F506" s="8"/>
      <c r="G506" s="5"/>
    </row>
    <row r="507" spans="1:7" ht="12.75" customHeight="1">
      <c r="A507" s="127"/>
      <c r="B507" s="87"/>
      <c r="C507" s="121">
        <v>4110</v>
      </c>
      <c r="D507" s="89" t="s">
        <v>126</v>
      </c>
      <c r="E507" s="8">
        <v>3000</v>
      </c>
      <c r="F507" s="8">
        <v>3000</v>
      </c>
      <c r="G507" s="5"/>
    </row>
    <row r="508" spans="1:7" ht="12.75" customHeight="1">
      <c r="A508" s="127"/>
      <c r="B508" s="87"/>
      <c r="C508" s="121">
        <v>4120</v>
      </c>
      <c r="D508" s="89" t="s">
        <v>115</v>
      </c>
      <c r="E508" s="8">
        <v>1000</v>
      </c>
      <c r="F508" s="8">
        <v>1000</v>
      </c>
      <c r="G508" s="5"/>
    </row>
    <row r="509" spans="1:7" ht="12.75" customHeight="1">
      <c r="A509" s="127"/>
      <c r="B509" s="87"/>
      <c r="C509" s="121">
        <v>4180</v>
      </c>
      <c r="D509" s="89" t="s">
        <v>256</v>
      </c>
      <c r="E509" s="8">
        <v>232500</v>
      </c>
      <c r="F509" s="8">
        <v>232500</v>
      </c>
      <c r="G509" s="5"/>
    </row>
    <row r="510" spans="1:7" ht="12.75" customHeight="1">
      <c r="A510" s="127"/>
      <c r="B510" s="87"/>
      <c r="C510" s="121">
        <v>4210</v>
      </c>
      <c r="D510" s="89" t="s">
        <v>80</v>
      </c>
      <c r="E510" s="8">
        <v>180600</v>
      </c>
      <c r="F510" s="8">
        <v>152600</v>
      </c>
      <c r="G510" s="5"/>
    </row>
    <row r="511" spans="1:7" ht="12.75" customHeight="1">
      <c r="A511" s="127"/>
      <c r="B511" s="87"/>
      <c r="C511" s="121">
        <v>4220</v>
      </c>
      <c r="D511" s="89" t="s">
        <v>153</v>
      </c>
      <c r="E511" s="8">
        <v>1000</v>
      </c>
      <c r="F511" s="8">
        <v>1000</v>
      </c>
      <c r="G511" s="5"/>
    </row>
    <row r="512" spans="1:7" ht="12.75" customHeight="1">
      <c r="A512" s="127"/>
      <c r="B512" s="87"/>
      <c r="C512" s="121">
        <v>4230</v>
      </c>
      <c r="D512" s="89" t="s">
        <v>146</v>
      </c>
      <c r="E512" s="8">
        <v>500</v>
      </c>
      <c r="F512" s="8">
        <v>500</v>
      </c>
      <c r="G512" s="5"/>
    </row>
    <row r="513" spans="1:7" ht="12.75" customHeight="1">
      <c r="A513" s="127"/>
      <c r="B513" s="87"/>
      <c r="C513" s="121">
        <v>4260</v>
      </c>
      <c r="D513" s="89" t="s">
        <v>81</v>
      </c>
      <c r="E513" s="8">
        <v>60000</v>
      </c>
      <c r="F513" s="8">
        <v>60000</v>
      </c>
      <c r="G513" s="5"/>
    </row>
    <row r="514" spans="1:7" ht="12.75" customHeight="1">
      <c r="A514" s="127"/>
      <c r="B514" s="87"/>
      <c r="C514" s="121">
        <v>4270</v>
      </c>
      <c r="D514" s="89" t="s">
        <v>82</v>
      </c>
      <c r="E514" s="8">
        <v>32600</v>
      </c>
      <c r="F514" s="8">
        <v>32600</v>
      </c>
      <c r="G514" s="5"/>
    </row>
    <row r="515" spans="1:7" ht="12.75" customHeight="1">
      <c r="A515" s="127"/>
      <c r="B515" s="87"/>
      <c r="C515" s="121">
        <v>4280</v>
      </c>
      <c r="D515" s="89" t="s">
        <v>140</v>
      </c>
      <c r="E515" s="8">
        <v>19800</v>
      </c>
      <c r="F515" s="8">
        <v>19800</v>
      </c>
      <c r="G515" s="5"/>
    </row>
    <row r="516" spans="1:7" ht="12.75" customHeight="1">
      <c r="A516" s="127"/>
      <c r="B516" s="87"/>
      <c r="C516" s="121">
        <v>4300</v>
      </c>
      <c r="D516" s="89" t="s">
        <v>78</v>
      </c>
      <c r="E516" s="8">
        <v>94140</v>
      </c>
      <c r="F516" s="8">
        <v>74140</v>
      </c>
      <c r="G516" s="5"/>
    </row>
    <row r="517" spans="1:7" ht="12.75" customHeight="1">
      <c r="A517" s="127"/>
      <c r="B517" s="87"/>
      <c r="C517" s="121">
        <v>4410</v>
      </c>
      <c r="D517" s="89" t="s">
        <v>125</v>
      </c>
      <c r="E517" s="8">
        <v>5100</v>
      </c>
      <c r="F517" s="8">
        <v>5100</v>
      </c>
      <c r="G517" s="5"/>
    </row>
    <row r="518" spans="1:7" ht="12.75" customHeight="1">
      <c r="A518" s="127"/>
      <c r="B518" s="87"/>
      <c r="C518" s="121">
        <v>4420</v>
      </c>
      <c r="D518" s="89" t="s">
        <v>130</v>
      </c>
      <c r="E518" s="8">
        <v>1600</v>
      </c>
      <c r="F518" s="8">
        <v>1600</v>
      </c>
      <c r="G518" s="5"/>
    </row>
    <row r="519" spans="1:7" ht="12.75" customHeight="1">
      <c r="A519" s="127"/>
      <c r="B519" s="87"/>
      <c r="C519" s="121">
        <v>4430</v>
      </c>
      <c r="D519" s="89" t="s">
        <v>120</v>
      </c>
      <c r="E519" s="8">
        <v>18560</v>
      </c>
      <c r="F519" s="8">
        <v>18560</v>
      </c>
      <c r="G519" s="5"/>
    </row>
    <row r="520" spans="1:7" ht="12.75" customHeight="1">
      <c r="A520" s="127"/>
      <c r="B520" s="87"/>
      <c r="C520" s="121">
        <v>4440</v>
      </c>
      <c r="D520" s="89" t="s">
        <v>127</v>
      </c>
      <c r="E520" s="8">
        <v>750</v>
      </c>
      <c r="F520" s="8">
        <v>750</v>
      </c>
      <c r="G520" s="5"/>
    </row>
    <row r="521" spans="1:7" ht="12.75" customHeight="1">
      <c r="A521" s="127"/>
      <c r="B521" s="87"/>
      <c r="C521" s="121">
        <v>4480</v>
      </c>
      <c r="D521" s="89" t="s">
        <v>6</v>
      </c>
      <c r="E521" s="8">
        <v>15400</v>
      </c>
      <c r="F521" s="8">
        <v>15400</v>
      </c>
      <c r="G521" s="5"/>
    </row>
    <row r="522" spans="1:7" ht="12.75" customHeight="1">
      <c r="A522" s="127"/>
      <c r="B522" s="87"/>
      <c r="C522" s="121">
        <v>4500</v>
      </c>
      <c r="D522" s="89" t="s">
        <v>4</v>
      </c>
      <c r="E522" s="8">
        <v>2000</v>
      </c>
      <c r="F522" s="8">
        <v>2000</v>
      </c>
      <c r="G522" s="5"/>
    </row>
    <row r="523" spans="1:7" ht="12.75" customHeight="1">
      <c r="A523" s="127"/>
      <c r="B523" s="87"/>
      <c r="C523" s="121">
        <v>4510</v>
      </c>
      <c r="D523" s="89" t="s">
        <v>7</v>
      </c>
      <c r="E523" s="8">
        <v>450</v>
      </c>
      <c r="F523" s="8">
        <v>450</v>
      </c>
      <c r="G523" s="5"/>
    </row>
    <row r="524" spans="1:12" s="126" customFormat="1" ht="12.75" customHeight="1">
      <c r="A524" s="94"/>
      <c r="B524" s="95" t="s">
        <v>95</v>
      </c>
      <c r="C524" s="96"/>
      <c r="D524" s="123" t="s">
        <v>96</v>
      </c>
      <c r="E524" s="7">
        <f>SUM(E525:E525)</f>
        <v>5800</v>
      </c>
      <c r="F524" s="7">
        <f>SUM(F525:F526)</f>
        <v>5800</v>
      </c>
      <c r="G524" s="16"/>
      <c r="H524" s="132"/>
      <c r="I524" s="132"/>
      <c r="J524" s="166"/>
      <c r="K524" s="74"/>
      <c r="L524" s="125"/>
    </row>
    <row r="525" spans="1:12" ht="12.75" customHeight="1">
      <c r="A525" s="127"/>
      <c r="B525" s="87"/>
      <c r="C525" s="121">
        <v>4210</v>
      </c>
      <c r="D525" s="89" t="s">
        <v>80</v>
      </c>
      <c r="E525" s="8">
        <v>5800</v>
      </c>
      <c r="F525" s="8">
        <v>1000</v>
      </c>
      <c r="G525" s="5"/>
      <c r="K525" s="74">
        <f>F524</f>
        <v>5800</v>
      </c>
      <c r="L525" s="75" t="s">
        <v>266</v>
      </c>
    </row>
    <row r="526" spans="1:7" ht="12.75" customHeight="1">
      <c r="A526" s="127"/>
      <c r="B526" s="87"/>
      <c r="C526" s="121">
        <v>4270</v>
      </c>
      <c r="D526" s="89" t="s">
        <v>82</v>
      </c>
      <c r="E526" s="8"/>
      <c r="F526" s="8">
        <v>4800</v>
      </c>
      <c r="G526" s="5"/>
    </row>
    <row r="527" spans="1:7" ht="12.75" customHeight="1">
      <c r="A527" s="127"/>
      <c r="B527" s="87"/>
      <c r="C527" s="121"/>
      <c r="D527" s="134"/>
      <c r="E527" s="8"/>
      <c r="F527" s="8"/>
      <c r="G527" s="5"/>
    </row>
    <row r="528" spans="1:12" s="115" customFormat="1" ht="16.5" customHeight="1">
      <c r="A528" s="59" t="s">
        <v>75</v>
      </c>
      <c r="B528" s="60"/>
      <c r="C528" s="61"/>
      <c r="D528" s="62" t="s">
        <v>132</v>
      </c>
      <c r="E528" s="63">
        <f>E529</f>
        <v>1436800</v>
      </c>
      <c r="F528" s="63">
        <f>F529</f>
        <v>1436800</v>
      </c>
      <c r="G528" s="163"/>
      <c r="H528" s="164"/>
      <c r="I528" s="164"/>
      <c r="J528" s="165"/>
      <c r="K528" s="113"/>
      <c r="L528" s="114"/>
    </row>
    <row r="529" spans="1:12" s="126" customFormat="1" ht="12.75" customHeight="1">
      <c r="A529" s="94"/>
      <c r="B529" s="95" t="s">
        <v>76</v>
      </c>
      <c r="C529" s="96"/>
      <c r="D529" s="123" t="s">
        <v>225</v>
      </c>
      <c r="E529" s="7">
        <f>SUM(E531:E532)</f>
        <v>1436800</v>
      </c>
      <c r="F529" s="7">
        <f>SUM(F531:F532)</f>
        <v>1436800</v>
      </c>
      <c r="G529" s="16"/>
      <c r="H529" s="132"/>
      <c r="I529" s="132"/>
      <c r="J529" s="166"/>
      <c r="K529" s="74"/>
      <c r="L529" s="125"/>
    </row>
    <row r="530" spans="1:7" ht="12.75" customHeight="1">
      <c r="A530" s="127"/>
      <c r="B530" s="87"/>
      <c r="C530" s="121"/>
      <c r="D530" s="123" t="s">
        <v>3</v>
      </c>
      <c r="E530" s="8"/>
      <c r="F530" s="8"/>
      <c r="G530" s="5"/>
    </row>
    <row r="531" spans="1:12" ht="12.75" customHeight="1">
      <c r="A531" s="127"/>
      <c r="B531" s="87"/>
      <c r="C531" s="121">
        <v>4130</v>
      </c>
      <c r="D531" s="89" t="s">
        <v>100</v>
      </c>
      <c r="E531" s="8">
        <v>1433300</v>
      </c>
      <c r="F531" s="8">
        <v>1433300</v>
      </c>
      <c r="G531" s="5"/>
      <c r="K531" s="74">
        <f>F529</f>
        <v>1436800</v>
      </c>
      <c r="L531" s="75" t="s">
        <v>266</v>
      </c>
    </row>
    <row r="532" spans="1:7" ht="12.75" customHeight="1">
      <c r="A532" s="127"/>
      <c r="B532" s="87"/>
      <c r="C532" s="121">
        <v>4130</v>
      </c>
      <c r="D532" s="89" t="s">
        <v>101</v>
      </c>
      <c r="E532" s="8">
        <v>3500</v>
      </c>
      <c r="F532" s="8">
        <v>3500</v>
      </c>
      <c r="G532" s="5"/>
    </row>
    <row r="533" spans="1:7" ht="12.75" customHeight="1">
      <c r="A533" s="127"/>
      <c r="B533" s="87"/>
      <c r="C533" s="121"/>
      <c r="D533" s="89"/>
      <c r="E533" s="8"/>
      <c r="F533" s="8"/>
      <c r="G533" s="5"/>
    </row>
    <row r="534" spans="1:12" s="115" customFormat="1" ht="16.5" customHeight="1">
      <c r="A534" s="59" t="s">
        <v>57</v>
      </c>
      <c r="B534" s="60"/>
      <c r="C534" s="61"/>
      <c r="D534" s="62" t="s">
        <v>195</v>
      </c>
      <c r="E534" s="63">
        <f>E535</f>
        <v>140000</v>
      </c>
      <c r="F534" s="63">
        <f>F535</f>
        <v>140000</v>
      </c>
      <c r="G534" s="163"/>
      <c r="H534" s="164"/>
      <c r="I534" s="164"/>
      <c r="J534" s="165"/>
      <c r="K534" s="113"/>
      <c r="L534" s="114"/>
    </row>
    <row r="535" spans="1:12" s="126" customFormat="1" ht="12.75" customHeight="1">
      <c r="A535" s="94"/>
      <c r="B535" s="95" t="s">
        <v>104</v>
      </c>
      <c r="C535" s="96"/>
      <c r="D535" s="123" t="s">
        <v>196</v>
      </c>
      <c r="E535" s="7">
        <f>SUM(E536:E544)</f>
        <v>140000</v>
      </c>
      <c r="F535" s="7">
        <f>SUM(F536:F544)</f>
        <v>140000</v>
      </c>
      <c r="G535" s="16"/>
      <c r="H535" s="132"/>
      <c r="I535" s="132"/>
      <c r="J535" s="166"/>
      <c r="K535" s="74"/>
      <c r="L535" s="125"/>
    </row>
    <row r="536" spans="1:7" ht="12.75" customHeight="1">
      <c r="A536" s="127"/>
      <c r="B536" s="87"/>
      <c r="C536" s="121">
        <v>4010</v>
      </c>
      <c r="D536" s="89" t="s">
        <v>114</v>
      </c>
      <c r="E536" s="8">
        <v>67328</v>
      </c>
      <c r="F536" s="8">
        <v>67328</v>
      </c>
      <c r="G536" s="5"/>
    </row>
    <row r="537" spans="1:12" ht="12.75" customHeight="1">
      <c r="A537" s="127"/>
      <c r="B537" s="87"/>
      <c r="C537" s="121">
        <v>4040</v>
      </c>
      <c r="D537" s="89" t="s">
        <v>124</v>
      </c>
      <c r="E537" s="8">
        <v>5380</v>
      </c>
      <c r="F537" s="8">
        <v>5380</v>
      </c>
      <c r="G537" s="5"/>
      <c r="K537" s="74">
        <f>SUM(F536:F540)</f>
        <v>121580</v>
      </c>
      <c r="L537" s="75" t="s">
        <v>267</v>
      </c>
    </row>
    <row r="538" spans="1:7" ht="12.75" customHeight="1">
      <c r="A538" s="127"/>
      <c r="B538" s="87"/>
      <c r="C538" s="121">
        <v>4110</v>
      </c>
      <c r="D538" s="89" t="s">
        <v>126</v>
      </c>
      <c r="E538" s="8">
        <v>12891</v>
      </c>
      <c r="F538" s="8">
        <v>12891</v>
      </c>
      <c r="G538" s="5"/>
    </row>
    <row r="539" spans="1:12" ht="12.75" customHeight="1">
      <c r="A539" s="127"/>
      <c r="B539" s="87"/>
      <c r="C539" s="121">
        <v>4120</v>
      </c>
      <c r="D539" s="89" t="s">
        <v>115</v>
      </c>
      <c r="E539" s="8">
        <v>1781</v>
      </c>
      <c r="F539" s="8">
        <v>1781</v>
      </c>
      <c r="G539" s="5"/>
      <c r="K539" s="74">
        <f>SUM(F541:F544)</f>
        <v>18420</v>
      </c>
      <c r="L539" s="75" t="s">
        <v>266</v>
      </c>
    </row>
    <row r="540" spans="1:12" ht="12.75" customHeight="1">
      <c r="A540" s="127"/>
      <c r="B540" s="87"/>
      <c r="C540" s="121">
        <v>4170</v>
      </c>
      <c r="D540" s="89" t="s">
        <v>252</v>
      </c>
      <c r="E540" s="8">
        <v>34200</v>
      </c>
      <c r="F540" s="8">
        <v>34200</v>
      </c>
      <c r="G540" s="5"/>
      <c r="K540" s="74">
        <f>SUM(K537:K539)</f>
        <v>140000</v>
      </c>
      <c r="L540" s="75" t="s">
        <v>269</v>
      </c>
    </row>
    <row r="541" spans="1:7" ht="12.75" customHeight="1">
      <c r="A541" s="127"/>
      <c r="B541" s="87"/>
      <c r="C541" s="121">
        <v>4210</v>
      </c>
      <c r="D541" s="89" t="s">
        <v>80</v>
      </c>
      <c r="E541" s="8">
        <v>6310</v>
      </c>
      <c r="F541" s="8">
        <v>6310</v>
      </c>
      <c r="G541" s="5"/>
    </row>
    <row r="542" spans="1:7" ht="12.75" customHeight="1">
      <c r="A542" s="127"/>
      <c r="B542" s="87"/>
      <c r="C542" s="121">
        <v>4300</v>
      </c>
      <c r="D542" s="89" t="s">
        <v>78</v>
      </c>
      <c r="E542" s="8">
        <v>9300</v>
      </c>
      <c r="F542" s="8">
        <v>9300</v>
      </c>
      <c r="G542" s="5"/>
    </row>
    <row r="543" spans="1:7" ht="12.75" customHeight="1">
      <c r="A543" s="127"/>
      <c r="B543" s="87"/>
      <c r="C543" s="121">
        <v>4410</v>
      </c>
      <c r="D543" s="1" t="s">
        <v>125</v>
      </c>
      <c r="E543" s="8">
        <v>500</v>
      </c>
      <c r="F543" s="8">
        <v>500</v>
      </c>
      <c r="G543" s="5"/>
    </row>
    <row r="544" spans="1:7" ht="12.75" customHeight="1">
      <c r="A544" s="127"/>
      <c r="B544" s="87"/>
      <c r="C544" s="121">
        <v>4440</v>
      </c>
      <c r="D544" s="1" t="s">
        <v>127</v>
      </c>
      <c r="E544" s="8">
        <v>2310</v>
      </c>
      <c r="F544" s="8">
        <v>2310</v>
      </c>
      <c r="G544" s="5"/>
    </row>
    <row r="545" spans="1:7" ht="12.75" customHeight="1" thickBot="1">
      <c r="A545" s="127"/>
      <c r="B545" s="87"/>
      <c r="C545" s="127"/>
      <c r="D545" s="15"/>
      <c r="E545" s="8"/>
      <c r="F545" s="8"/>
      <c r="G545" s="5"/>
    </row>
    <row r="546" spans="1:12" s="161" customFormat="1" ht="17.25" customHeight="1" thickBot="1">
      <c r="A546" s="152"/>
      <c r="B546" s="152"/>
      <c r="C546" s="154"/>
      <c r="D546" s="167" t="s">
        <v>24</v>
      </c>
      <c r="E546" s="27">
        <f>E445+E449+E454+E476+E488+E493+E528+E534</f>
        <v>5939600</v>
      </c>
      <c r="F546" s="27">
        <f>F445+F449+F454+F476+F488+F493+F528+F534</f>
        <v>5891600</v>
      </c>
      <c r="G546" s="57"/>
      <c r="H546" s="168"/>
      <c r="I546" s="168"/>
      <c r="J546" s="169"/>
      <c r="K546" s="160"/>
      <c r="L546" s="159"/>
    </row>
    <row r="547" spans="1:7" ht="11.25">
      <c r="A547" s="87"/>
      <c r="B547" s="87"/>
      <c r="C547" s="170"/>
      <c r="D547" s="123"/>
      <c r="E547" s="16"/>
      <c r="F547" s="16"/>
      <c r="G547" s="16"/>
    </row>
    <row r="548" spans="1:12" s="178" customFormat="1" ht="19.5" customHeight="1">
      <c r="A548" s="171"/>
      <c r="B548" s="171"/>
      <c r="C548" s="172"/>
      <c r="D548" s="173" t="s">
        <v>26</v>
      </c>
      <c r="E548" s="28" t="e">
        <f>E546+E439</f>
        <v>#REF!</v>
      </c>
      <c r="F548" s="28">
        <f>F546+F439</f>
        <v>49671997</v>
      </c>
      <c r="G548" s="28"/>
      <c r="H548" s="174"/>
      <c r="I548" s="174"/>
      <c r="J548" s="175"/>
      <c r="K548" s="176"/>
      <c r="L548" s="177"/>
    </row>
    <row r="549" spans="1:12" s="144" customFormat="1" ht="18.75" customHeight="1">
      <c r="A549" s="179"/>
      <c r="B549" s="179"/>
      <c r="C549" s="180"/>
      <c r="D549" s="181"/>
      <c r="E549" s="26"/>
      <c r="F549" s="26"/>
      <c r="G549" s="26"/>
      <c r="H549" s="182"/>
      <c r="I549" s="182"/>
      <c r="J549" s="183"/>
      <c r="K549" s="113"/>
      <c r="L549" s="143"/>
    </row>
    <row r="550" spans="1:12" s="144" customFormat="1" ht="14.25" customHeight="1">
      <c r="A550" s="179" t="s">
        <v>14</v>
      </c>
      <c r="B550" s="184" t="s">
        <v>324</v>
      </c>
      <c r="C550" s="185"/>
      <c r="D550" s="186" t="s">
        <v>325</v>
      </c>
      <c r="E550" s="36">
        <v>700000</v>
      </c>
      <c r="F550" s="36">
        <v>700000</v>
      </c>
      <c r="G550" s="36"/>
      <c r="H550" s="182"/>
      <c r="I550" s="182"/>
      <c r="J550" s="183"/>
      <c r="K550" s="113"/>
      <c r="L550" s="143"/>
    </row>
    <row r="551" spans="1:12" s="144" customFormat="1" ht="14.25" customHeight="1">
      <c r="A551" s="179" t="s">
        <v>14</v>
      </c>
      <c r="B551" s="184" t="s">
        <v>184</v>
      </c>
      <c r="C551" s="185"/>
      <c r="D551" s="181" t="s">
        <v>164</v>
      </c>
      <c r="E551" s="36">
        <v>1498523</v>
      </c>
      <c r="F551" s="36">
        <v>1478983</v>
      </c>
      <c r="G551" s="36"/>
      <c r="H551" s="182"/>
      <c r="I551" s="182"/>
      <c r="J551" s="183"/>
      <c r="K551" s="113"/>
      <c r="L551" s="143"/>
    </row>
    <row r="552" spans="1:12" s="144" customFormat="1" ht="14.25" customHeight="1">
      <c r="A552" s="179"/>
      <c r="B552" s="184"/>
      <c r="C552" s="185"/>
      <c r="D552" s="29"/>
      <c r="E552" s="26"/>
      <c r="F552" s="26"/>
      <c r="G552" s="26"/>
      <c r="H552" s="182"/>
      <c r="I552" s="182"/>
      <c r="J552" s="183"/>
      <c r="K552" s="113"/>
      <c r="L552" s="143"/>
    </row>
    <row r="553" spans="1:12" s="144" customFormat="1" ht="14.25" customHeight="1">
      <c r="A553" s="179"/>
      <c r="B553" s="184"/>
      <c r="C553" s="185"/>
      <c r="D553" s="186" t="s">
        <v>24</v>
      </c>
      <c r="E553" s="25">
        <f>E551+E550</f>
        <v>2198523</v>
      </c>
      <c r="F553" s="25">
        <f>F551+F550</f>
        <v>2178983</v>
      </c>
      <c r="G553" s="25"/>
      <c r="H553" s="182"/>
      <c r="I553" s="182"/>
      <c r="J553" s="183"/>
      <c r="K553" s="113"/>
      <c r="L553" s="143"/>
    </row>
    <row r="554" spans="1:12" s="193" customFormat="1" ht="20.25" customHeight="1">
      <c r="A554" s="187"/>
      <c r="B554" s="187"/>
      <c r="C554" s="188"/>
      <c r="D554" s="189" t="s">
        <v>165</v>
      </c>
      <c r="E554" s="28" t="e">
        <f>E548+E553</f>
        <v>#REF!</v>
      </c>
      <c r="F554" s="28">
        <f>F548+F553</f>
        <v>51850980</v>
      </c>
      <c r="G554" s="28"/>
      <c r="H554" s="190"/>
      <c r="I554" s="190"/>
      <c r="J554" s="191"/>
      <c r="K554" s="176"/>
      <c r="L554" s="192"/>
    </row>
  </sheetData>
  <mergeCells count="2">
    <mergeCell ref="A3:F3"/>
    <mergeCell ref="A4:F4"/>
  </mergeCells>
  <printOptions horizontalCentered="1"/>
  <pageMargins left="0.2362204724409449" right="0.2362204724409449" top="0.4330708661417323" bottom="0.7086614173228347" header="0.4330708661417323" footer="0.4724409448818898"/>
  <pageSetup horizontalDpi="300" verticalDpi="300" orientation="portrait" paperSize="9" r:id="rId1"/>
  <headerFooter alignWithMargins="0">
    <oddFooter>&amp;CStrona &amp;P</oddFooter>
  </headerFooter>
  <rowBreaks count="2" manualBreakCount="2">
    <brk id="116" max="255" man="1"/>
    <brk id="4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Renata Kozłowska</cp:lastModifiedBy>
  <cp:lastPrinted>2006-01-10T07:38:52Z</cp:lastPrinted>
  <dcterms:created xsi:type="dcterms:W3CDTF">1999-01-06T18:17:03Z</dcterms:created>
  <dcterms:modified xsi:type="dcterms:W3CDTF">2006-01-26T10:23:12Z</dcterms:modified>
  <cp:category/>
  <cp:version/>
  <cp:contentType/>
  <cp:contentStatus/>
</cp:coreProperties>
</file>