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9360" windowHeight="4950" activeTab="0"/>
  </bookViews>
  <sheets>
    <sheet name="załacznik nr 1" sheetId="1" r:id="rId1"/>
    <sheet name="załacznik nr 2" sheetId="2" r:id="rId2"/>
    <sheet name="załacznik nr 3" sheetId="3" r:id="rId3"/>
    <sheet name="załącznik nr 4" sheetId="4" r:id="rId4"/>
    <sheet name="załącznik nr 5" sheetId="5" r:id="rId5"/>
    <sheet name="załacznik nr 6" sheetId="6" r:id="rId6"/>
    <sheet name="załącznik nr 7" sheetId="7" r:id="rId7"/>
    <sheet name="załacznik nr 8" sheetId="8" r:id="rId8"/>
    <sheet name="załącznik nr 9" sheetId="9" r:id="rId9"/>
  </sheets>
  <definedNames/>
  <calcPr fullCalcOnLoad="1"/>
</workbook>
</file>

<file path=xl/sharedStrings.xml><?xml version="1.0" encoding="utf-8"?>
<sst xmlns="http://schemas.openxmlformats.org/spreadsheetml/2006/main" count="947" uniqueCount="479">
  <si>
    <t xml:space="preserve">Załącznik  nr 1 </t>
  </si>
  <si>
    <t>z tego  zadania:</t>
  </si>
  <si>
    <t>Dział</t>
  </si>
  <si>
    <t>Nazwa-treść</t>
  </si>
  <si>
    <t>Razem</t>
  </si>
  <si>
    <t>własne</t>
  </si>
  <si>
    <t>w tym:</t>
  </si>
  <si>
    <t xml:space="preserve"> w tym:</t>
  </si>
  <si>
    <t xml:space="preserve"> </t>
  </si>
  <si>
    <t>RAZEM DOCHODY</t>
  </si>
  <si>
    <t>Rozdz.</t>
  </si>
  <si>
    <t>z zakresu</t>
  </si>
  <si>
    <t>1) wydatki bieżące</t>
  </si>
  <si>
    <t>Gospodarka gruntami i nieruchomościami</t>
  </si>
  <si>
    <t>Powiatowe centra pomocy rodzinie</t>
  </si>
  <si>
    <t xml:space="preserve">zad. z zakresu </t>
  </si>
  <si>
    <t>Rady Powiatu Żagańskiego</t>
  </si>
  <si>
    <t xml:space="preserve">    państwa na zadania bieżące z zakresu </t>
  </si>
  <si>
    <t xml:space="preserve">Załącznik nr 3  </t>
  </si>
  <si>
    <t xml:space="preserve">1) dotacje celowe otrzymane  z budżetu </t>
  </si>
  <si>
    <t>adm. rządowej</t>
  </si>
  <si>
    <t>Transport i łączność</t>
  </si>
  <si>
    <t>020</t>
  </si>
  <si>
    <t>Działalność usługowa</t>
  </si>
  <si>
    <t>Administracja publiczna</t>
  </si>
  <si>
    <t>Różne rozliczenia</t>
  </si>
  <si>
    <t>Bezpieczeństwo publiczne</t>
  </si>
  <si>
    <t>i ochrona przeciwpożarowa</t>
  </si>
  <si>
    <t>Ochrona zdrowia</t>
  </si>
  <si>
    <t>Gospodarka mieszkaniowa</t>
  </si>
  <si>
    <t>Leśnictwo</t>
  </si>
  <si>
    <t xml:space="preserve">   w tym: wynagrodzenia i pochodne</t>
  </si>
  <si>
    <t xml:space="preserve">Drogi publiczne powiatowe </t>
  </si>
  <si>
    <t>Opracowania geodezyjne i kartograficzne</t>
  </si>
  <si>
    <t>Urzędy wojewódzkie</t>
  </si>
  <si>
    <t>Komisje poborowe</t>
  </si>
  <si>
    <t xml:space="preserve">   w tym: dotacje</t>
  </si>
  <si>
    <t>Straży Pożarnej</t>
  </si>
  <si>
    <t>Rodziny zastępcze</t>
  </si>
  <si>
    <t>010</t>
  </si>
  <si>
    <t>Rolnictwo i łowiectwo</t>
  </si>
  <si>
    <t>Nadzór budowlany</t>
  </si>
  <si>
    <t>02002</t>
  </si>
  <si>
    <t>Nadzór na d gospodarką leśną</t>
  </si>
  <si>
    <t xml:space="preserve">2) dotacje celowe otrzymane  z budżetu </t>
  </si>
  <si>
    <t xml:space="preserve">    państwa na zadania realizowane przez </t>
  </si>
  <si>
    <t xml:space="preserve">    powiat na podstawie porozumień z</t>
  </si>
  <si>
    <t xml:space="preserve">    organami adm. rządowej</t>
  </si>
  <si>
    <t>a</t>
  </si>
  <si>
    <t>b</t>
  </si>
  <si>
    <t>c</t>
  </si>
  <si>
    <t>Rady  powiatów</t>
  </si>
  <si>
    <t>Starostwa powiatowe</t>
  </si>
  <si>
    <t>2) wydatki majątkowe</t>
  </si>
  <si>
    <t>Pozostała działalność</t>
  </si>
  <si>
    <t>Obsługa długu publicznego</t>
  </si>
  <si>
    <t>Obsługa papierów wartościowych, kredyt.</t>
  </si>
  <si>
    <t>i pożyczek j.s.t.</t>
  </si>
  <si>
    <t>Oświata i wychowanie</t>
  </si>
  <si>
    <t>Szkoły podstawowe  specjalne</t>
  </si>
  <si>
    <t xml:space="preserve">               dotacje</t>
  </si>
  <si>
    <t>d</t>
  </si>
  <si>
    <t xml:space="preserve">               dotacja</t>
  </si>
  <si>
    <t>Szkoły zawodowe specjalne</t>
  </si>
  <si>
    <t>Składki na ubezpieczenia zdrowotne oraz</t>
  </si>
  <si>
    <t>świadczenia dla osób nie objętych obowiąz.</t>
  </si>
  <si>
    <t>ubezpieczenia zdrowotnego</t>
  </si>
  <si>
    <t>Jednostki specjalistycznego poradnictwa</t>
  </si>
  <si>
    <t>kryzysowej</t>
  </si>
  <si>
    <t>Edukacyjna opieka wychowawcza</t>
  </si>
  <si>
    <t>Specjalne ośrodki szkolno - wychowawcze</t>
  </si>
  <si>
    <t>Poradnie psychologiczno - pedagogiczne</t>
  </si>
  <si>
    <t>Internaty i bursy szkolne</t>
  </si>
  <si>
    <t>Kultura  i ochrona dziedzictwa narod.</t>
  </si>
  <si>
    <t>Kultura fizyczna i sport</t>
  </si>
  <si>
    <t>wyd.majatk</t>
  </si>
  <si>
    <t>dotacje</t>
  </si>
  <si>
    <t>wynagr i pochodne</t>
  </si>
  <si>
    <t>wydatki bieżące</t>
  </si>
  <si>
    <t>Gimnazja specjalne</t>
  </si>
  <si>
    <t>Szpitale ogólne</t>
  </si>
  <si>
    <t>Zadania w zakresie kultury fizycz. i sportu</t>
  </si>
  <si>
    <t>Licea ogólnokształcące</t>
  </si>
  <si>
    <t>mieszkania chronione i  ośrodki interw.</t>
  </si>
  <si>
    <t xml:space="preserve">    adm. rząd. oraz  inne zadania realiz.</t>
  </si>
  <si>
    <t xml:space="preserve">     przez powiat</t>
  </si>
  <si>
    <t>1) część oświatowa subwencji ogólnej</t>
  </si>
  <si>
    <t>4) odsetki od rachunków bankowych</t>
  </si>
  <si>
    <t>01005</t>
  </si>
  <si>
    <t>potrzeby rolnictwa</t>
  </si>
  <si>
    <t>02001</t>
  </si>
  <si>
    <t>Gospodarka leśna</t>
  </si>
  <si>
    <t xml:space="preserve">    z zakresu adm. rządowej oraz innych</t>
  </si>
  <si>
    <t xml:space="preserve">    zadań zleconych ustawami</t>
  </si>
  <si>
    <t>zadania</t>
  </si>
  <si>
    <t>Prace geodezyjno-urządzeniowe na</t>
  </si>
  <si>
    <t>Szkoły zawodowe</t>
  </si>
  <si>
    <t>w tym : wydatki na wynagr. i pochodne</t>
  </si>
  <si>
    <t>Lp.</t>
  </si>
  <si>
    <t>2) część wyrównawcza subwencji ogólnej</t>
  </si>
  <si>
    <t>Obrona cywilna</t>
  </si>
  <si>
    <t>Licea profilowane</t>
  </si>
  <si>
    <t xml:space="preserve">2) dotacje celowe otrzymane z budżetu </t>
  </si>
  <si>
    <t xml:space="preserve">   państwa na inwestycje i zakupy inwest.</t>
  </si>
  <si>
    <t xml:space="preserve">   z zakresu adm. rządowej .....</t>
  </si>
  <si>
    <t>Pozostałe zadania w zakresie kultury</t>
  </si>
  <si>
    <t>Rozliczenia z tytułu poręczeń i gwarancji</t>
  </si>
  <si>
    <t>udzielonych przez Skarb Państwa</t>
  </si>
  <si>
    <t>lub jed. samorządu terytorialnego</t>
  </si>
  <si>
    <t>Pomoc społeczna</t>
  </si>
  <si>
    <t>społecznej</t>
  </si>
  <si>
    <t>Pozostałe zadania w zakresie polityki</t>
  </si>
  <si>
    <t>Dochody od osób prawnych, od osób</t>
  </si>
  <si>
    <t xml:space="preserve">fizycznych i od innych jednostek </t>
  </si>
  <si>
    <t>1)udziały  powiatów w podatkach</t>
  </si>
  <si>
    <t>stanowiących dochód budżetu państwa</t>
  </si>
  <si>
    <t>Placówki opiekuńczo-wychowawcze</t>
  </si>
  <si>
    <t>600</t>
  </si>
  <si>
    <t>Zespoły do spraw orzek o niepełnospraw,.</t>
  </si>
  <si>
    <t>oraz wydatki związane z ich poborem</t>
  </si>
  <si>
    <t>Prace geodezyjne i kartograficzne (nieinwest.)</t>
  </si>
  <si>
    <t>Komendy powiatowe Państwowej</t>
  </si>
  <si>
    <t>Pozostałe zadania  w zakresie polit społecznej</t>
  </si>
  <si>
    <t>Powiatowe urzędy pracy</t>
  </si>
  <si>
    <t>3) część równoważąca subwencji ogólnej</t>
  </si>
  <si>
    <t>Turystyka</t>
  </si>
  <si>
    <t>Zadania w zakresie upowszechniania  turystyki</t>
  </si>
  <si>
    <t>Ośrodki dokumentacji geodezyjnej i kartogr.</t>
  </si>
  <si>
    <t>zadania na podst</t>
  </si>
  <si>
    <t>porozum z adm</t>
  </si>
  <si>
    <t xml:space="preserve"> rządową</t>
  </si>
  <si>
    <t>6</t>
  </si>
  <si>
    <t>7</t>
  </si>
  <si>
    <t xml:space="preserve"> adm. rządową</t>
  </si>
  <si>
    <t>porozum z organ.</t>
  </si>
  <si>
    <t>Dochody budżetowe na rok 2005</t>
  </si>
  <si>
    <t>Wydatki  budżetowe na rok 2005</t>
  </si>
  <si>
    <t>uchwały budżetowej na rok 2005</t>
  </si>
  <si>
    <t>Obrona narodowa</t>
  </si>
  <si>
    <t>Pozostałe wydatki obronne</t>
  </si>
  <si>
    <t>Świadczenia rodzinne i składki na ubez.emeryt</t>
  </si>
  <si>
    <t>i rentowe z ubezpieczenia społecznego</t>
  </si>
  <si>
    <t>Rezerwy ogólne i celowe</t>
  </si>
  <si>
    <t>3) dochody jst związane z realizacją zad.</t>
  </si>
  <si>
    <t>nieposiadających osobowości prawnej</t>
  </si>
  <si>
    <t xml:space="preserve">2) środki na dofinansowanie własnych inwestycji </t>
  </si>
  <si>
    <t xml:space="preserve">3) środki na dofinansowanie własnych inwestycji </t>
  </si>
  <si>
    <t xml:space="preserve">    pozyskane z innych źródeł ( fun. strukturalne)</t>
  </si>
  <si>
    <t xml:space="preserve">    pozyskane z innych źródeł ( SAPARD)</t>
  </si>
  <si>
    <t xml:space="preserve">1) środki na dofinansowanie własnych inwestycji </t>
  </si>
  <si>
    <t>1) środki na dofinansowanie własnych zadań</t>
  </si>
  <si>
    <t>3) wpływy z opłaty  komunikacyjnej</t>
  </si>
  <si>
    <t>4) wpływy z różnych  opłat</t>
  </si>
  <si>
    <t xml:space="preserve">2) dochody jst związane z realizacją zadań </t>
  </si>
  <si>
    <t xml:space="preserve">     z zakresu adm. rządowej</t>
  </si>
  <si>
    <t>5)  dochody z najmu i dzierżawy</t>
  </si>
  <si>
    <t>bieżących powiatu pozyskane z innych źródeł</t>
  </si>
  <si>
    <t>3) wpływy ze sprzedaży składników majątkowych</t>
  </si>
  <si>
    <t>2)wydatki majątkowe (WPI)</t>
  </si>
  <si>
    <t>1) wydatki majątkowe (WPI)</t>
  </si>
  <si>
    <t>3) wydatki majątkowe (WPI)</t>
  </si>
  <si>
    <t>w tm  poradnie specjalistyczne</t>
  </si>
  <si>
    <t>3) środki na dofinansowanie własnych zadań</t>
  </si>
  <si>
    <t>Prace geologiczne (nieinwestycyjne)</t>
  </si>
  <si>
    <t>1) rezerwa celowa</t>
  </si>
  <si>
    <t>2) rezerwa ogólna</t>
  </si>
  <si>
    <t>2) wpływy z różnych dochodów (2,5% PFRON)</t>
  </si>
  <si>
    <t xml:space="preserve">     bieżących powiatu pozyskane z innych źródeł</t>
  </si>
  <si>
    <t>Załącznik nr 2</t>
  </si>
  <si>
    <t xml:space="preserve">  </t>
  </si>
  <si>
    <t>uchwały budżetowej  na rok 2005</t>
  </si>
  <si>
    <t xml:space="preserve">Dochody i wydatki związane z realizacją zadań </t>
  </si>
  <si>
    <t>z zakresu administracji rządowej wykonywane przez  powiat</t>
  </si>
  <si>
    <r>
      <t xml:space="preserve"> </t>
    </r>
    <r>
      <rPr>
        <b/>
        <sz val="12"/>
        <rFont val="Times New Roman CE"/>
        <family val="1"/>
      </rPr>
      <t>w roku 2005</t>
    </r>
  </si>
  <si>
    <t>Klasyf.budżet</t>
  </si>
  <si>
    <t>dz.</t>
  </si>
  <si>
    <t xml:space="preserve">rozdz. </t>
  </si>
  <si>
    <t>par</t>
  </si>
  <si>
    <t>Nazwa- treść</t>
  </si>
  <si>
    <t>Dochody</t>
  </si>
  <si>
    <t>Wydatki</t>
  </si>
  <si>
    <t>Prace geodezyjno-urządzeniowe na potrzeby rolnictwa</t>
  </si>
  <si>
    <t>wynagrodzenia i poch. od wynagrodzeń</t>
  </si>
  <si>
    <t>Dotacje celowe otrzymane z budżetu państwa na zadania</t>
  </si>
  <si>
    <t>bieżące z zakresu administracji rządowej  oraz inne zadania</t>
  </si>
  <si>
    <t>zlecone ustawami realizowane przez powiat</t>
  </si>
  <si>
    <t>700</t>
  </si>
  <si>
    <t>70005</t>
  </si>
  <si>
    <t>710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</si>
  <si>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</si>
  <si>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</si>
  <si>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</si>
  <si>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</si>
  <si>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</si>
  <si>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 geodezyjne i kartograficzne</t>
  </si>
  <si>
    <t>71015</t>
  </si>
  <si>
    <t>750</t>
  </si>
  <si>
    <t>75011</t>
  </si>
  <si>
    <t>75045</t>
  </si>
  <si>
    <t>752</t>
  </si>
  <si>
    <t>75212</t>
  </si>
  <si>
    <t>754</t>
  </si>
  <si>
    <t>Bezpieczeństwo publiczne i ochrona przeciwpożar.</t>
  </si>
  <si>
    <t>75411</t>
  </si>
  <si>
    <t>Komendy powiatowe Państwowej Straży Pożarnej</t>
  </si>
  <si>
    <t xml:space="preserve">          wynagrodzenia i poch. od wynagrodzeń</t>
  </si>
  <si>
    <t>75414</t>
  </si>
  <si>
    <t xml:space="preserve"> wydatki majątkowe</t>
  </si>
  <si>
    <t>Dotacje celowe otrzymane z budżetu państwa na inwestycje</t>
  </si>
  <si>
    <t>i zakupy inwestycyjne z zakresu administracji rządowej  oraz</t>
  </si>
  <si>
    <t>inne zadania zlecone  ustawami realizowane przez powiat</t>
  </si>
  <si>
    <t>851</t>
  </si>
  <si>
    <t>85156</t>
  </si>
  <si>
    <t>Składki na ubezpieczenia zdrowotne oraz świadczenia dla</t>
  </si>
  <si>
    <t>osób nieobjętych obowiązkiem ubezpieczenia zdrowotnego</t>
  </si>
  <si>
    <t>852</t>
  </si>
  <si>
    <t>85212</t>
  </si>
  <si>
    <t>Swiadczenia rodzinne i składki na ubezpieczenia emerytalne i</t>
  </si>
  <si>
    <t>rentowe z ubezpieczenia  społecznego</t>
  </si>
  <si>
    <t xml:space="preserve">           wynagrodzenia i poch. od wynagrodzeń</t>
  </si>
  <si>
    <t>853</t>
  </si>
  <si>
    <t>Pozostałe zadania w zakresie polityki społecznej</t>
  </si>
  <si>
    <t>85321</t>
  </si>
  <si>
    <t>Zespoły do spraw orzekania o niepełnosprawności</t>
  </si>
  <si>
    <t>ogółem</t>
  </si>
  <si>
    <t>Załącznik nr 4</t>
  </si>
  <si>
    <t>WYDATKI MAJĄTKOWE PRZYJĘTE DO REALIZACJI W 2005 ROKU</t>
  </si>
  <si>
    <t xml:space="preserve">  Lp.</t>
  </si>
  <si>
    <t>Nazwa inwestycji</t>
  </si>
  <si>
    <t>Inwestor</t>
  </si>
  <si>
    <t>Rok rozpocz.</t>
  </si>
  <si>
    <t>Wartość kosz-</t>
  </si>
  <si>
    <t>Ź r ó d ł a  f i n a n s o w a n i a</t>
  </si>
  <si>
    <t>Dział gosp. narodowej</t>
  </si>
  <si>
    <t>torysowa w/g</t>
  </si>
  <si>
    <t>Środki własne</t>
  </si>
  <si>
    <t>dotacje i</t>
  </si>
  <si>
    <t>EFRR</t>
  </si>
  <si>
    <t>cen bieżących</t>
  </si>
  <si>
    <t>inne</t>
  </si>
  <si>
    <t>1.</t>
  </si>
  <si>
    <t>2.</t>
  </si>
  <si>
    <t>3.</t>
  </si>
  <si>
    <t>4.</t>
  </si>
  <si>
    <t>5.</t>
  </si>
  <si>
    <t>6.</t>
  </si>
  <si>
    <t>7.</t>
  </si>
  <si>
    <t>8.</t>
  </si>
  <si>
    <t>I.</t>
  </si>
  <si>
    <t>NOWO ROZPOCZYNANE</t>
  </si>
  <si>
    <t>Zakup sprzętu biurowego ( komputery,</t>
  </si>
  <si>
    <t xml:space="preserve"> Starostwo Powiatowe  </t>
  </si>
  <si>
    <t>w Żaganiu</t>
  </si>
  <si>
    <t>dz. 750 rozdział 75020</t>
  </si>
  <si>
    <t xml:space="preserve">Zakup sprzętu komputerowego dla </t>
  </si>
  <si>
    <t xml:space="preserve">Obrony Cywilnej przy Starostwie </t>
  </si>
  <si>
    <t>Powiatowym w Żaganiu</t>
  </si>
  <si>
    <t>dz. 754 rozdział 75414</t>
  </si>
  <si>
    <t>Zakup sprzętu komputerowego</t>
  </si>
  <si>
    <t>PCPR</t>
  </si>
  <si>
    <t xml:space="preserve">przez Powiatowe Centrum </t>
  </si>
  <si>
    <t>Pomocy Rodzinie</t>
  </si>
  <si>
    <t>dz. 852 rozdział 85218</t>
  </si>
  <si>
    <t>Zakup sprzętu</t>
  </si>
  <si>
    <t>Powiatowy Zarząd Dróg</t>
  </si>
  <si>
    <t>dz.600 rozdział 60014</t>
  </si>
  <si>
    <t>inwestycje drogowe (WPI)</t>
  </si>
  <si>
    <t>Zakup aparatury diagnostycznej oraz</t>
  </si>
  <si>
    <t>wyposażenie dwóch sal  zabiegowych</t>
  </si>
  <si>
    <t>(WPI)</t>
  </si>
  <si>
    <t>dz. 851 rozdział 85111</t>
  </si>
  <si>
    <t>modernizacja infrastruktury ciepłowniczej</t>
  </si>
  <si>
    <t xml:space="preserve">w trzech obiektach szkolnych </t>
  </si>
  <si>
    <t>dz. 801 rozdział 80130</t>
  </si>
  <si>
    <t>RAZEM</t>
  </si>
  <si>
    <t>Załącznik nr 5</t>
  </si>
  <si>
    <t>Plan przychodów i wydatków środków specjalnych na rok 2005</t>
  </si>
  <si>
    <t xml:space="preserve">Nazwa </t>
  </si>
  <si>
    <t>Klasyf.budżet.</t>
  </si>
  <si>
    <t xml:space="preserve">Przychody </t>
  </si>
  <si>
    <t>jednostki</t>
  </si>
  <si>
    <t>w tym : na podstawie art..21 ust. 1</t>
  </si>
  <si>
    <t>w tym</t>
  </si>
  <si>
    <t xml:space="preserve">Stan na </t>
  </si>
  <si>
    <t>organizacyjnej</t>
  </si>
  <si>
    <t>Stan na</t>
  </si>
  <si>
    <t>ustawy o finansach publicznych</t>
  </si>
  <si>
    <t>razem</t>
  </si>
  <si>
    <t>wynagr.</t>
  </si>
  <si>
    <t>koniec</t>
  </si>
  <si>
    <t>początku</t>
  </si>
  <si>
    <t>i pochod.</t>
  </si>
  <si>
    <t>pozostałe</t>
  </si>
  <si>
    <t>roku</t>
  </si>
  <si>
    <t>pkt 1</t>
  </si>
  <si>
    <t>pkt 2</t>
  </si>
  <si>
    <t>pkt 3</t>
  </si>
  <si>
    <t>pkt 4</t>
  </si>
  <si>
    <t>60014</t>
  </si>
  <si>
    <t>Komenda Straży Pożarnej</t>
  </si>
  <si>
    <t>ZSO Żagań</t>
  </si>
  <si>
    <t>ZSP Szprotawa</t>
  </si>
  <si>
    <t>ZSZ Szprotawa</t>
  </si>
  <si>
    <t>ZSP Iłowa</t>
  </si>
  <si>
    <t>80130</t>
  </si>
  <si>
    <t>ZST-H Żagań</t>
  </si>
  <si>
    <t>ZSR CKU Szprotawa</t>
  </si>
  <si>
    <t>ZSM Żagań</t>
  </si>
  <si>
    <t>SOSW Szprotawa</t>
  </si>
  <si>
    <t>SOSW Żagań</t>
  </si>
  <si>
    <t>PPP Żagań</t>
  </si>
  <si>
    <t>854</t>
  </si>
  <si>
    <t>85406</t>
  </si>
  <si>
    <t>Załącznik nr 6</t>
  </si>
  <si>
    <t>Plan przychodów i wydatków  na rok 2005</t>
  </si>
  <si>
    <t xml:space="preserve">Powiatowego Funduszu Ochrony Środowiska i </t>
  </si>
  <si>
    <t xml:space="preserve">Gospodarki Wodnej </t>
  </si>
  <si>
    <t>Lp</t>
  </si>
  <si>
    <t>Treść</t>
  </si>
  <si>
    <t xml:space="preserve">Plan </t>
  </si>
  <si>
    <t>I</t>
  </si>
  <si>
    <t>Stan funduszu na początek roku</t>
  </si>
  <si>
    <t>środki pieniężne</t>
  </si>
  <si>
    <t>należności</t>
  </si>
  <si>
    <t>zobowiązania</t>
  </si>
  <si>
    <t>II</t>
  </si>
  <si>
    <t>Przychody</t>
  </si>
  <si>
    <t>dochody własne</t>
  </si>
  <si>
    <t xml:space="preserve">  w tym - z tytułu opłat i kar za gospodarcze korzystanie</t>
  </si>
  <si>
    <t xml:space="preserve">                ze środowiska</t>
  </si>
  <si>
    <t>III</t>
  </si>
  <si>
    <t>wydatki bieżące (własne)</t>
  </si>
  <si>
    <t xml:space="preserve">  - edukacja ekologiczna</t>
  </si>
  <si>
    <t>wydatki inwestycyjne</t>
  </si>
  <si>
    <t>a) modernizacja infrastruktury ciepłowniczej w budynku</t>
  </si>
  <si>
    <t xml:space="preserve">     internatu Zespołu Szkół Rolnicze centrum Kształcenia</t>
  </si>
  <si>
    <t xml:space="preserve">     Ustawicznego w Szprotawie</t>
  </si>
  <si>
    <t>b) modernizacja infrastruktury ciepłowniczej w budynku</t>
  </si>
  <si>
    <t xml:space="preserve">     szkoły  Zespołu Szkół Rolnicze centrum Kształcenia</t>
  </si>
  <si>
    <t>IV</t>
  </si>
  <si>
    <t>Stan funduszu na koniec roku</t>
  </si>
  <si>
    <t>Załącznik nr 7</t>
  </si>
  <si>
    <t xml:space="preserve">uchwały budżetowej na rok 2005      </t>
  </si>
  <si>
    <t>Zestawienie przychodów - dochodów i rozchodów - wydatków</t>
  </si>
  <si>
    <t>budżetu powiatu w roku 2005</t>
  </si>
  <si>
    <t>lp</t>
  </si>
  <si>
    <t>treść</t>
  </si>
  <si>
    <t>paragraf</t>
  </si>
  <si>
    <t>kwota</t>
  </si>
  <si>
    <t>Przychody budżetu</t>
  </si>
  <si>
    <t>1.1</t>
  </si>
  <si>
    <t>Przychody z  tytułu innych rozliczeń  krajowych</t>
  </si>
  <si>
    <t>( wolne środki)</t>
  </si>
  <si>
    <t>1.2</t>
  </si>
  <si>
    <t>Przychody z zaciagniętych kredytów</t>
  </si>
  <si>
    <t>1.3</t>
  </si>
  <si>
    <t xml:space="preserve">Przychody ze spłaty  pożyczki udzielonej </t>
  </si>
  <si>
    <t xml:space="preserve">ze środków publicznych </t>
  </si>
  <si>
    <t>Dochody budżetu</t>
  </si>
  <si>
    <t>razem przychody i dochody</t>
  </si>
  <si>
    <t>Rozchody  budżetu</t>
  </si>
  <si>
    <t>4.1</t>
  </si>
  <si>
    <r>
      <t xml:space="preserve">Spłaty otrzymanych krajowych </t>
    </r>
    <r>
      <rPr>
        <b/>
        <sz val="10"/>
        <rFont val="Times New Roman CE"/>
        <family val="1"/>
      </rPr>
      <t>pożyczek</t>
    </r>
    <r>
      <rPr>
        <sz val="10"/>
        <rFont val="Times New Roman CE"/>
        <family val="1"/>
      </rPr>
      <t xml:space="preserve"> i</t>
    </r>
  </si>
  <si>
    <t>kredytów</t>
  </si>
  <si>
    <t>Spłaty otrzymanych krajowych pożyczek i</t>
  </si>
  <si>
    <t>4.2</t>
  </si>
  <si>
    <t xml:space="preserve">Wykup  obligacji skarbowych sprzedanych na </t>
  </si>
  <si>
    <t>rynku krajowym</t>
  </si>
  <si>
    <t>Wydatki budżetu</t>
  </si>
  <si>
    <t>razem rozchody i wydatki</t>
  </si>
  <si>
    <t>załącznik nr 8</t>
  </si>
  <si>
    <t xml:space="preserve">Limit wydatków na wieloletni program inwestycyjny Powiatu Żagańskiego  na lata 2005-2007 </t>
  </si>
  <si>
    <t>LP.</t>
  </si>
  <si>
    <t>nazwa</t>
  </si>
  <si>
    <t>jednostka</t>
  </si>
  <si>
    <t>kl. budżet</t>
  </si>
  <si>
    <t>okres realizacji w latach</t>
  </si>
  <si>
    <t>wartość</t>
  </si>
  <si>
    <t>realizująca</t>
  </si>
  <si>
    <t>rok 2005</t>
  </si>
  <si>
    <t>rok 2006</t>
  </si>
  <si>
    <t>rok 2007</t>
  </si>
  <si>
    <t>dział</t>
  </si>
  <si>
    <t>nakłady finansowe w  Zł</t>
  </si>
  <si>
    <t>cel:</t>
  </si>
  <si>
    <t>rozdział</t>
  </si>
  <si>
    <t>kontrakt</t>
  </si>
  <si>
    <t>udział</t>
  </si>
  <si>
    <t xml:space="preserve">udział </t>
  </si>
  <si>
    <t>wojewódzki</t>
  </si>
  <si>
    <t>własny</t>
  </si>
  <si>
    <t>Przebudowa drogi powiatowej nr 1078 F</t>
  </si>
  <si>
    <t>Powiatowy</t>
  </si>
  <si>
    <t>od km 17+220 do km 19+835 od m. Konin</t>
  </si>
  <si>
    <t>Zarząd</t>
  </si>
  <si>
    <t>Żagański do drogi wojew. Nr 296</t>
  </si>
  <si>
    <t>Dróg</t>
  </si>
  <si>
    <r>
      <t>cel:</t>
    </r>
    <r>
      <rPr>
        <sz val="8"/>
        <rFont val="Times New Roman CE"/>
        <family val="1"/>
      </rPr>
      <t xml:space="preserve">poprawa jakości dróg , a tym samym </t>
    </r>
  </si>
  <si>
    <t>warunków korzystania z sieci komunikacyjnej</t>
  </si>
  <si>
    <t>Przebudowa drogi powiatowej nr 1061 F</t>
  </si>
  <si>
    <t>ul. Kolejowa  w Szprotawie o dł. 648</t>
  </si>
  <si>
    <t>Przebudowa drogi powiatowej nr 1056F od</t>
  </si>
  <si>
    <t>km 7+231,75 do km 7+751 w miejscowości</t>
  </si>
  <si>
    <t>Sucha Dolna</t>
  </si>
  <si>
    <r>
      <t>cel</t>
    </r>
    <r>
      <rPr>
        <sz val="8"/>
        <rFont val="Times New Roman CE"/>
        <family val="1"/>
      </rPr>
      <t xml:space="preserve">:poprawa jakości dróg , a tym samym </t>
    </r>
  </si>
  <si>
    <t>Przebudowa drogi powiatowej nr 1064F od km</t>
  </si>
  <si>
    <t>10+444 do km 10+852 w miejscowości</t>
  </si>
  <si>
    <t>Rudawica</t>
  </si>
  <si>
    <t>Przebudowa mostu w ciągu drogi powiatowej</t>
  </si>
  <si>
    <t>nr 1062F w miejscowości Bobrowice</t>
  </si>
  <si>
    <r>
      <t>cel:</t>
    </r>
    <r>
      <rPr>
        <sz val="8"/>
        <rFont val="Times New Roman CE"/>
        <family val="1"/>
      </rPr>
      <t>poprawa jakości dróg , a tym samym w</t>
    </r>
  </si>
  <si>
    <t>Zakup aparatury diagnostycznej</t>
  </si>
  <si>
    <t>Starostwo</t>
  </si>
  <si>
    <t>dla Powiatu Żagańskiego</t>
  </si>
  <si>
    <t>Powiatowe</t>
  </si>
  <si>
    <r>
      <t>cel:</t>
    </r>
    <r>
      <rPr>
        <sz val="8"/>
        <rFont val="Times New Roman CE"/>
        <family val="1"/>
      </rPr>
      <t xml:space="preserve"> podniesienie  jakości szpitalnej opieki</t>
    </r>
  </si>
  <si>
    <t>medycznej na terenie  Powiatu Żagańskiego</t>
  </si>
  <si>
    <t>Zakup wyposażenia dwu sal zabiegowych dla</t>
  </si>
  <si>
    <t>Powiatu Żagańskiego</t>
  </si>
  <si>
    <t>Modernizacja infrastruktury ciepłowniczej w</t>
  </si>
  <si>
    <t xml:space="preserve"> trzech obiektach szkolnych Powiatu</t>
  </si>
  <si>
    <t>Żagańskiego</t>
  </si>
  <si>
    <r>
      <t xml:space="preserve">cel: </t>
    </r>
    <r>
      <rPr>
        <sz val="8"/>
        <rFont val="Times New Roman CE"/>
        <family val="1"/>
      </rPr>
      <t xml:space="preserve">przeciwdziałanie marginalizacji społecznej </t>
    </r>
  </si>
  <si>
    <t>i ekonomicznej obszarów wiejskich i małych</t>
  </si>
  <si>
    <t>miast</t>
  </si>
  <si>
    <t>Przebudowa drogi powiatowej 1066 F od drogi</t>
  </si>
  <si>
    <t>krajowej nr 12 do drogi wojewódzkiej nr</t>
  </si>
  <si>
    <t>296 w miejscowości Bożnów</t>
  </si>
  <si>
    <t>OGÓŁEM</t>
  </si>
  <si>
    <t>Załącznik  nr 9</t>
  </si>
  <si>
    <t>Wydatki na programy i projekty ze środków funduszy strukturalnych i Funduszu Spójności                                                                                                                                                        ( art.. 124 ust. 1 pkt 4a ustawy o finansach publicznych)</t>
  </si>
  <si>
    <t>w tysiącach  zł</t>
  </si>
  <si>
    <t>Projekt</t>
  </si>
  <si>
    <t>Kategoria interwencji funduszy strukturalnych</t>
  </si>
  <si>
    <t>Klasyfikacja budżetowa  (dział,rozdział)</t>
  </si>
  <si>
    <t>Wydatki w okresie realizacji projektu (całkowita wartość projektu)</t>
  </si>
  <si>
    <t>W tym</t>
  </si>
  <si>
    <t>Planowane wydatki</t>
  </si>
  <si>
    <t>środki z budżetu krajowego</t>
  </si>
  <si>
    <t>środki z budżetu UE</t>
  </si>
  <si>
    <t>Wydatki razem</t>
  </si>
  <si>
    <t>z tego</t>
  </si>
  <si>
    <t>z tego źródła finansowania</t>
  </si>
  <si>
    <t>wydatki razem</t>
  </si>
  <si>
    <t>pożyczki i kredyty</t>
  </si>
  <si>
    <t>obligacje</t>
  </si>
  <si>
    <t>pożyczki na prefinansowania z budżeu ppaństwa</t>
  </si>
  <si>
    <t xml:space="preserve">obligacje </t>
  </si>
  <si>
    <t>(6+7)</t>
  </si>
  <si>
    <t>(9+13)</t>
  </si>
  <si>
    <t>(10+11+12)</t>
  </si>
  <si>
    <t>(14+15+16+17)</t>
  </si>
  <si>
    <t>Wydatki majątkowe razem rok 2005</t>
  </si>
  <si>
    <t>Wydatki majątkowe razem rok 2006</t>
  </si>
  <si>
    <t>Wydatki majątkowe razem rok 2007</t>
  </si>
  <si>
    <t>Program: Zinegrowany Program Operacyjny Rozwoju Regionalnego</t>
  </si>
  <si>
    <t>Priorytet 3 Rozwój Lokalny</t>
  </si>
  <si>
    <t>Działanie: 3.1 Obszary wiejskie</t>
  </si>
  <si>
    <t>"Przebudowa drogi powiatowej nr 1078F od km 17+220 do km 19+835 od m. Konin Żagański do drogi wojew. Nr 296</t>
  </si>
  <si>
    <t>600;  60014</t>
  </si>
  <si>
    <t>"Przebudowa drogi powiatowej nr 1061 F, ul. Kolejowa w Szprotawia o dł. 648</t>
  </si>
  <si>
    <t>"Przebudowa drogi powiatowej nr 1056F od km 7+231,75 do km 7+751 w miejscowości Sucha Dolna"</t>
  </si>
  <si>
    <t>1.4</t>
  </si>
  <si>
    <t>"Przebudowa drogi powiatowej  nr 1064F od km 10+444 do km 10+852 w miejscowiści Rudawica</t>
  </si>
  <si>
    <t>1.5</t>
  </si>
  <si>
    <t>"Przebudowa mostu w ciągu drogi powiatowej nr 1062F w miejscowości Bobrowice</t>
  </si>
  <si>
    <t>1.6</t>
  </si>
  <si>
    <t>Działanie 3.5: Lokalna infrastruktura społeczna</t>
  </si>
  <si>
    <t>"Zakup aparatury diagnostycznej dla Powiatu Żagańskiego"</t>
  </si>
  <si>
    <t>851; 85111</t>
  </si>
  <si>
    <t>1.7</t>
  </si>
  <si>
    <t>"Zakup wyposażenia dwu sal zabiegowych dla Powiatu Żagańskiego</t>
  </si>
  <si>
    <t>851, 85111</t>
  </si>
  <si>
    <t>1.8</t>
  </si>
  <si>
    <t>"Modernizacja infrastruktury ciepłowniczej w trzech obiektach szkolnych Powiatu Żagańskiego"</t>
  </si>
  <si>
    <t>801; 80130</t>
  </si>
  <si>
    <t>1.9</t>
  </si>
  <si>
    <t>"Przebudowa drogi powiatowej 1066F od drogi krajowej nr 12 do drogi wojewódzkiej nr 296 w miejscowosci Bożnów</t>
  </si>
  <si>
    <t>600; 60014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</si>
</sst>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4"/>
      <name val="Times New Roman CE"/>
      <family val="1"/>
    </font>
    <font>
      <sz val="12"/>
      <name val="Times New Roman CE"/>
      <family val="1"/>
    </font>
    <font>
      <i/>
      <sz val="14"/>
      <name val="Times New Roman CE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4" fontId="10" fillId="0" borderId="0" xfId="0" applyNumberFormat="1" applyFont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0" fillId="0" borderId="0" xfId="0" applyFont="1" applyAlignment="1">
      <alignment/>
    </xf>
    <xf numFmtId="4" fontId="4" fillId="0" borderId="7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6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Continuous"/>
    </xf>
    <xf numFmtId="4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Continuous"/>
    </xf>
    <xf numFmtId="4" fontId="4" fillId="0" borderId="18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4" fontId="17" fillId="0" borderId="3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Continuous"/>
    </xf>
    <xf numFmtId="49" fontId="4" fillId="0" borderId="6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6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40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41" xfId="0" applyFont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" fontId="4" fillId="0" borderId="43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47" xfId="0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right"/>
    </xf>
    <xf numFmtId="4" fontId="13" fillId="0" borderId="31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4" fontId="6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4" fontId="6" fillId="0" borderId="7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4" fontId="18" fillId="0" borderId="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18" fillId="0" borderId="23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4" fontId="18" fillId="0" borderId="7" xfId="0" applyNumberFormat="1" applyFont="1" applyBorder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3" fontId="5" fillId="0" borderId="32" xfId="0" applyNumberFormat="1" applyFont="1" applyBorder="1" applyAlignment="1">
      <alignment/>
    </xf>
    <xf numFmtId="0" fontId="5" fillId="0" borderId="31" xfId="0" applyFont="1" applyBorder="1" applyAlignment="1">
      <alignment horizontal="left"/>
    </xf>
    <xf numFmtId="4" fontId="5" fillId="0" borderId="31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4" fontId="5" fillId="0" borderId="32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0" fontId="5" fillId="0" borderId="56" xfId="0" applyFont="1" applyBorder="1" applyAlignment="1">
      <alignment horizontal="left"/>
    </xf>
    <xf numFmtId="165" fontId="5" fillId="0" borderId="56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31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7" xfId="0" applyFont="1" applyBorder="1" applyAlignment="1">
      <alignment horizontal="right"/>
    </xf>
    <xf numFmtId="4" fontId="7" fillId="0" borderId="5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0" fontId="23" fillId="2" borderId="61" xfId="0" applyFont="1" applyFill="1" applyBorder="1" applyAlignment="1">
      <alignment/>
    </xf>
    <xf numFmtId="0" fontId="23" fillId="2" borderId="57" xfId="0" applyFont="1" applyFill="1" applyBorder="1" applyAlignment="1">
      <alignment wrapText="1"/>
    </xf>
    <xf numFmtId="0" fontId="23" fillId="2" borderId="57" xfId="0" applyFont="1" applyFill="1" applyBorder="1" applyAlignment="1">
      <alignment/>
    </xf>
    <xf numFmtId="4" fontId="23" fillId="2" borderId="57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" borderId="61" xfId="0" applyFont="1" applyFill="1" applyBorder="1" applyAlignment="1">
      <alignment/>
    </xf>
    <xf numFmtId="0" fontId="23" fillId="3" borderId="57" xfId="0" applyFont="1" applyFill="1" applyBorder="1" applyAlignment="1">
      <alignment wrapText="1"/>
    </xf>
    <xf numFmtId="0" fontId="23" fillId="3" borderId="57" xfId="0" applyFont="1" applyFill="1" applyBorder="1" applyAlignment="1">
      <alignment/>
    </xf>
    <xf numFmtId="4" fontId="23" fillId="3" borderId="57" xfId="0" applyNumberFormat="1" applyFont="1" applyFill="1" applyBorder="1" applyAlignment="1">
      <alignment/>
    </xf>
    <xf numFmtId="0" fontId="23" fillId="4" borderId="61" xfId="0" applyFont="1" applyFill="1" applyBorder="1" applyAlignment="1">
      <alignment/>
    </xf>
    <xf numFmtId="0" fontId="23" fillId="4" borderId="57" xfId="0" applyFont="1" applyFill="1" applyBorder="1" applyAlignment="1">
      <alignment wrapText="1"/>
    </xf>
    <xf numFmtId="0" fontId="23" fillId="4" borderId="57" xfId="0" applyFont="1" applyFill="1" applyBorder="1" applyAlignment="1">
      <alignment/>
    </xf>
    <xf numFmtId="4" fontId="23" fillId="4" borderId="57" xfId="0" applyNumberFormat="1" applyFont="1" applyFill="1" applyBorder="1" applyAlignment="1">
      <alignment/>
    </xf>
    <xf numFmtId="0" fontId="4" fillId="0" borderId="61" xfId="0" applyFont="1" applyBorder="1" applyAlignment="1">
      <alignment/>
    </xf>
    <xf numFmtId="0" fontId="5" fillId="0" borderId="57" xfId="0" applyFont="1" applyBorder="1" applyAlignment="1">
      <alignment wrapText="1"/>
    </xf>
    <xf numFmtId="0" fontId="5" fillId="0" borderId="57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57" xfId="0" applyNumberFormat="1" applyFont="1" applyBorder="1" applyAlignment="1">
      <alignment/>
    </xf>
    <xf numFmtId="0" fontId="7" fillId="0" borderId="57" xfId="0" applyFont="1" applyBorder="1" applyAlignment="1">
      <alignment wrapText="1"/>
    </xf>
    <xf numFmtId="4" fontId="7" fillId="0" borderId="6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4" fillId="0" borderId="61" xfId="0" applyFont="1" applyBorder="1" applyAlignment="1">
      <alignment horizontal="center"/>
    </xf>
    <xf numFmtId="4" fontId="5" fillId="0" borderId="62" xfId="0" applyNumberFormat="1" applyFont="1" applyBorder="1" applyAlignment="1">
      <alignment/>
    </xf>
    <xf numFmtId="4" fontId="5" fillId="0" borderId="57" xfId="0" applyNumberFormat="1" applyFont="1" applyBorder="1" applyAlignment="1">
      <alignment wrapText="1"/>
    </xf>
    <xf numFmtId="0" fontId="4" fillId="0" borderId="6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64" xfId="0" applyFont="1" applyBorder="1" applyAlignment="1">
      <alignment/>
    </xf>
    <xf numFmtId="0" fontId="6" fillId="0" borderId="6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56" xfId="0" applyFont="1" applyBorder="1" applyAlignment="1">
      <alignment wrapText="1"/>
    </xf>
    <xf numFmtId="0" fontId="4" fillId="0" borderId="66" xfId="0" applyFont="1" applyBorder="1" applyAlignment="1">
      <alignment/>
    </xf>
    <xf numFmtId="2" fontId="7" fillId="0" borderId="57" xfId="0" applyNumberFormat="1" applyFont="1" applyBorder="1" applyAlignment="1">
      <alignment/>
    </xf>
    <xf numFmtId="2" fontId="7" fillId="0" borderId="62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2" fontId="5" fillId="0" borderId="62" xfId="0" applyNumberFormat="1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3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4" fillId="0" borderId="57" xfId="0" applyFont="1" applyBorder="1" applyAlignment="1">
      <alignment/>
    </xf>
    <xf numFmtId="4" fontId="7" fillId="0" borderId="57" xfId="0" applyNumberFormat="1" applyFont="1" applyBorder="1" applyAlignment="1">
      <alignment wrapText="1"/>
    </xf>
    <xf numFmtId="0" fontId="4" fillId="0" borderId="55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C106" sqref="C106"/>
    </sheetView>
  </sheetViews>
  <sheetFormatPr defaultColWidth="9.00390625" defaultRowHeight="12.75"/>
  <cols>
    <col min="1" max="1" width="3.625" style="1" customWidth="1"/>
    <col min="2" max="2" width="6.875" style="1" customWidth="1"/>
    <col min="3" max="3" width="38.625" style="2" customWidth="1"/>
    <col min="4" max="4" width="12.875" style="31" customWidth="1"/>
    <col min="5" max="5" width="13.375" style="31" customWidth="1"/>
    <col min="6" max="6" width="14.00390625" style="31" customWidth="1"/>
    <col min="7" max="7" width="13.625" style="31" customWidth="1"/>
    <col min="8" max="16384" width="9.125" style="2" customWidth="1"/>
  </cols>
  <sheetData>
    <row r="1" spans="2:7" ht="12.75">
      <c r="B1" s="26"/>
      <c r="E1" s="32" t="s">
        <v>0</v>
      </c>
      <c r="F1" s="32"/>
      <c r="G1" s="33"/>
    </row>
    <row r="2" spans="2:7" ht="12.75">
      <c r="B2" s="26"/>
      <c r="F2" s="32"/>
      <c r="G2" s="33"/>
    </row>
    <row r="3" spans="5:7" ht="12.75">
      <c r="E3" s="31" t="s">
        <v>137</v>
      </c>
      <c r="G3" s="33"/>
    </row>
    <row r="4" spans="5:7" ht="12.75">
      <c r="E4" s="31" t="s">
        <v>16</v>
      </c>
      <c r="G4" s="33"/>
    </row>
    <row r="5" ht="12.75">
      <c r="G5" s="33"/>
    </row>
    <row r="6" spans="3:7" ht="18.75">
      <c r="C6" s="61" t="s">
        <v>135</v>
      </c>
      <c r="D6" s="52"/>
      <c r="E6" s="34"/>
      <c r="F6" s="34"/>
      <c r="G6" s="35"/>
    </row>
    <row r="7" ht="13.5" thickBot="1">
      <c r="G7" s="33"/>
    </row>
    <row r="8" spans="1:7" s="124" customFormat="1" ht="13.5" thickBot="1">
      <c r="A8" s="118"/>
      <c r="B8" s="119"/>
      <c r="C8" s="120"/>
      <c r="D8" s="121"/>
      <c r="E8" s="122" t="s">
        <v>6</v>
      </c>
      <c r="F8" s="122"/>
      <c r="G8" s="123"/>
    </row>
    <row r="9" spans="1:7" s="124" customFormat="1" ht="12.75">
      <c r="A9" s="125" t="s">
        <v>98</v>
      </c>
      <c r="B9" s="68" t="s">
        <v>2</v>
      </c>
      <c r="C9" s="68" t="s">
        <v>3</v>
      </c>
      <c r="D9" s="126" t="s">
        <v>4</v>
      </c>
      <c r="E9" s="126" t="s">
        <v>94</v>
      </c>
      <c r="F9" s="126" t="s">
        <v>128</v>
      </c>
      <c r="G9" s="127" t="s">
        <v>15</v>
      </c>
    </row>
    <row r="10" spans="1:7" s="124" customFormat="1" ht="12.75">
      <c r="A10" s="125"/>
      <c r="B10" s="68"/>
      <c r="C10" s="68"/>
      <c r="D10" s="126"/>
      <c r="E10" s="126"/>
      <c r="F10" s="126" t="s">
        <v>134</v>
      </c>
      <c r="G10" s="127"/>
    </row>
    <row r="11" spans="1:7" s="124" customFormat="1" ht="13.5" thickBot="1">
      <c r="A11" s="128"/>
      <c r="B11" s="129"/>
      <c r="C11" s="130"/>
      <c r="D11" s="131"/>
      <c r="E11" s="131" t="s">
        <v>5</v>
      </c>
      <c r="F11" s="131" t="s">
        <v>133</v>
      </c>
      <c r="G11" s="131" t="s">
        <v>20</v>
      </c>
    </row>
    <row r="12" spans="1:7" s="124" customFormat="1" ht="14.25" customHeight="1" thickBot="1">
      <c r="A12" s="132">
        <v>1</v>
      </c>
      <c r="B12" s="78">
        <v>2</v>
      </c>
      <c r="C12" s="78">
        <v>3</v>
      </c>
      <c r="D12" s="133">
        <v>4</v>
      </c>
      <c r="E12" s="134">
        <v>5</v>
      </c>
      <c r="F12" s="134" t="s">
        <v>131</v>
      </c>
      <c r="G12" s="134" t="s">
        <v>132</v>
      </c>
    </row>
    <row r="13" spans="1:7" s="67" customFormat="1" ht="12.75">
      <c r="A13" s="112">
        <v>1</v>
      </c>
      <c r="B13" s="135" t="s">
        <v>39</v>
      </c>
      <c r="C13" s="114" t="s">
        <v>40</v>
      </c>
      <c r="D13" s="115">
        <f>E13+G13</f>
        <v>37000</v>
      </c>
      <c r="E13" s="116"/>
      <c r="F13" s="116"/>
      <c r="G13" s="116">
        <f>G14</f>
        <v>37000</v>
      </c>
    </row>
    <row r="14" spans="1:7" s="82" customFormat="1" ht="12.75">
      <c r="A14" s="84"/>
      <c r="B14" s="68" t="s">
        <v>6</v>
      </c>
      <c r="C14" s="73" t="s">
        <v>19</v>
      </c>
      <c r="D14" s="71">
        <f>G14</f>
        <v>37000</v>
      </c>
      <c r="E14" s="72"/>
      <c r="F14" s="72"/>
      <c r="G14" s="72">
        <v>37000</v>
      </c>
    </row>
    <row r="15" spans="1:7" s="82" customFormat="1" ht="12.75">
      <c r="A15" s="84"/>
      <c r="B15" s="68"/>
      <c r="C15" s="73" t="s">
        <v>17</v>
      </c>
      <c r="D15" s="71"/>
      <c r="E15" s="72"/>
      <c r="F15" s="72"/>
      <c r="G15" s="72"/>
    </row>
    <row r="16" spans="1:7" s="82" customFormat="1" ht="12.75">
      <c r="A16" s="84"/>
      <c r="B16" s="68"/>
      <c r="C16" s="73" t="s">
        <v>84</v>
      </c>
      <c r="D16" s="71"/>
      <c r="E16" s="72"/>
      <c r="F16" s="72"/>
      <c r="G16" s="72"/>
    </row>
    <row r="17" spans="1:7" s="82" customFormat="1" ht="12.75">
      <c r="A17" s="84"/>
      <c r="B17" s="68"/>
      <c r="C17" s="73" t="s">
        <v>85</v>
      </c>
      <c r="D17" s="71"/>
      <c r="E17" s="72"/>
      <c r="F17" s="72"/>
      <c r="G17" s="72"/>
    </row>
    <row r="18" spans="1:7" s="82" customFormat="1" ht="12.75">
      <c r="A18" s="84"/>
      <c r="B18" s="68"/>
      <c r="C18" s="73"/>
      <c r="D18" s="71"/>
      <c r="E18" s="72"/>
      <c r="F18" s="72"/>
      <c r="G18" s="72"/>
    </row>
    <row r="19" spans="1:7" s="67" customFormat="1" ht="12.75">
      <c r="A19" s="112">
        <v>2</v>
      </c>
      <c r="B19" s="135" t="s">
        <v>22</v>
      </c>
      <c r="C19" s="114" t="s">
        <v>30</v>
      </c>
      <c r="D19" s="115">
        <f>E19</f>
        <v>53158</v>
      </c>
      <c r="E19" s="116">
        <f>E20</f>
        <v>53158</v>
      </c>
      <c r="F19" s="116"/>
      <c r="G19" s="116"/>
    </row>
    <row r="20" spans="1:7" s="82" customFormat="1" ht="12.75">
      <c r="A20" s="84"/>
      <c r="B20" s="68"/>
      <c r="C20" s="73" t="s">
        <v>150</v>
      </c>
      <c r="D20" s="71">
        <f>E20</f>
        <v>53158</v>
      </c>
      <c r="E20" s="72">
        <v>53158</v>
      </c>
      <c r="F20" s="72"/>
      <c r="G20" s="72"/>
    </row>
    <row r="21" spans="1:7" s="82" customFormat="1" ht="12.75">
      <c r="A21" s="84"/>
      <c r="B21" s="68"/>
      <c r="C21" s="73" t="s">
        <v>156</v>
      </c>
      <c r="D21" s="71"/>
      <c r="E21" s="72"/>
      <c r="F21" s="72"/>
      <c r="G21" s="72"/>
    </row>
    <row r="22" spans="1:7" s="82" customFormat="1" ht="12.75">
      <c r="A22" s="84"/>
      <c r="B22" s="68"/>
      <c r="C22" s="73"/>
      <c r="D22" s="71"/>
      <c r="E22" s="72"/>
      <c r="F22" s="72"/>
      <c r="G22" s="72"/>
    </row>
    <row r="23" spans="1:7" s="67" customFormat="1" ht="12.75">
      <c r="A23" s="112">
        <v>3</v>
      </c>
      <c r="B23" s="135" t="s">
        <v>117</v>
      </c>
      <c r="C23" s="114" t="s">
        <v>21</v>
      </c>
      <c r="D23" s="115">
        <f>E23</f>
        <v>4215772</v>
      </c>
      <c r="E23" s="116">
        <f>SUM(E24:E28)</f>
        <v>4215772</v>
      </c>
      <c r="F23" s="116"/>
      <c r="G23" s="116">
        <f>G24</f>
        <v>0</v>
      </c>
    </row>
    <row r="24" spans="1:7" s="82" customFormat="1" ht="12.75">
      <c r="A24" s="84"/>
      <c r="B24" s="68" t="s">
        <v>6</v>
      </c>
      <c r="C24" s="73" t="s">
        <v>150</v>
      </c>
      <c r="D24" s="71">
        <f>E24</f>
        <v>6272</v>
      </c>
      <c r="E24" s="72">
        <f>6272</f>
        <v>6272</v>
      </c>
      <c r="F24" s="72"/>
      <c r="G24" s="72">
        <v>0</v>
      </c>
    </row>
    <row r="25" spans="1:7" s="82" customFormat="1" ht="12.75">
      <c r="A25" s="84"/>
      <c r="B25" s="68"/>
      <c r="C25" s="73" t="s">
        <v>156</v>
      </c>
      <c r="D25" s="71"/>
      <c r="E25" s="72"/>
      <c r="F25" s="72"/>
      <c r="G25" s="72"/>
    </row>
    <row r="26" spans="1:7" s="82" customFormat="1" ht="12.75">
      <c r="A26" s="84"/>
      <c r="B26" s="68"/>
      <c r="C26" s="73" t="s">
        <v>145</v>
      </c>
      <c r="D26" s="71">
        <f>E26</f>
        <v>962000</v>
      </c>
      <c r="E26" s="72">
        <v>962000</v>
      </c>
      <c r="F26" s="72"/>
      <c r="G26" s="72"/>
    </row>
    <row r="27" spans="1:7" s="82" customFormat="1" ht="12.75">
      <c r="A27" s="84"/>
      <c r="B27" s="68"/>
      <c r="C27" s="73" t="s">
        <v>147</v>
      </c>
      <c r="D27" s="71">
        <f>E27</f>
        <v>2678500</v>
      </c>
      <c r="E27" s="72">
        <v>2678500</v>
      </c>
      <c r="F27" s="72"/>
      <c r="G27" s="72"/>
    </row>
    <row r="28" spans="1:7" s="82" customFormat="1" ht="12.75">
      <c r="A28" s="84"/>
      <c r="B28" s="68"/>
      <c r="C28" s="73" t="s">
        <v>146</v>
      </c>
      <c r="D28" s="71">
        <f>E28</f>
        <v>569000</v>
      </c>
      <c r="E28" s="71">
        <v>569000</v>
      </c>
      <c r="F28" s="71"/>
      <c r="G28" s="71"/>
    </row>
    <row r="29" spans="1:7" s="82" customFormat="1" ht="12.75">
      <c r="A29" s="84"/>
      <c r="B29" s="68"/>
      <c r="C29" s="73" t="s">
        <v>148</v>
      </c>
      <c r="D29" s="71"/>
      <c r="E29" s="71"/>
      <c r="F29" s="71"/>
      <c r="G29" s="71"/>
    </row>
    <row r="30" spans="1:7" s="67" customFormat="1" ht="12.75">
      <c r="A30" s="136">
        <v>4</v>
      </c>
      <c r="B30" s="137">
        <v>700</v>
      </c>
      <c r="C30" s="138" t="s">
        <v>29</v>
      </c>
      <c r="D30" s="139">
        <f>D32+D36+D38</f>
        <v>599000</v>
      </c>
      <c r="E30" s="139">
        <f>E36+E38</f>
        <v>580000</v>
      </c>
      <c r="F30" s="139"/>
      <c r="G30" s="139">
        <f>SUM(G32:G36)</f>
        <v>19000</v>
      </c>
    </row>
    <row r="31" spans="1:7" s="67" customFormat="1" ht="12.75">
      <c r="A31" s="140"/>
      <c r="B31" s="141"/>
      <c r="C31" s="142"/>
      <c r="D31" s="143"/>
      <c r="E31" s="144"/>
      <c r="F31" s="144"/>
      <c r="G31" s="144"/>
    </row>
    <row r="32" spans="1:7" s="82" customFormat="1" ht="12.75">
      <c r="A32" s="84"/>
      <c r="B32" s="68" t="s">
        <v>6</v>
      </c>
      <c r="C32" s="73" t="s">
        <v>19</v>
      </c>
      <c r="D32" s="71">
        <f>G32</f>
        <v>19000</v>
      </c>
      <c r="E32" s="72"/>
      <c r="F32" s="72"/>
      <c r="G32" s="72">
        <v>19000</v>
      </c>
    </row>
    <row r="33" spans="1:7" s="82" customFormat="1" ht="12.75">
      <c r="A33" s="84"/>
      <c r="B33" s="68"/>
      <c r="C33" s="73" t="s">
        <v>17</v>
      </c>
      <c r="D33" s="71"/>
      <c r="E33" s="72"/>
      <c r="F33" s="72"/>
      <c r="G33" s="72"/>
    </row>
    <row r="34" spans="1:7" s="82" customFormat="1" ht="12.75">
      <c r="A34" s="84"/>
      <c r="B34" s="68"/>
      <c r="C34" s="73" t="s">
        <v>84</v>
      </c>
      <c r="D34" s="71"/>
      <c r="E34" s="71"/>
      <c r="F34" s="71"/>
      <c r="G34" s="71"/>
    </row>
    <row r="35" spans="1:7" s="82" customFormat="1" ht="12.75">
      <c r="A35" s="84"/>
      <c r="B35" s="68"/>
      <c r="C35" s="73" t="s">
        <v>85</v>
      </c>
      <c r="D35" s="71"/>
      <c r="E35" s="71"/>
      <c r="F35" s="71"/>
      <c r="G35" s="71"/>
    </row>
    <row r="36" spans="1:7" s="82" customFormat="1" ht="12.75">
      <c r="A36" s="84"/>
      <c r="B36" s="68"/>
      <c r="C36" s="73" t="s">
        <v>153</v>
      </c>
      <c r="D36" s="71">
        <v>180000</v>
      </c>
      <c r="E36" s="71">
        <v>180000</v>
      </c>
      <c r="F36" s="71"/>
      <c r="G36" s="71"/>
    </row>
    <row r="37" spans="1:7" s="82" customFormat="1" ht="12.75">
      <c r="A37" s="84"/>
      <c r="B37" s="68"/>
      <c r="C37" s="73" t="s">
        <v>154</v>
      </c>
      <c r="D37" s="71"/>
      <c r="E37" s="71"/>
      <c r="F37" s="71"/>
      <c r="G37" s="71"/>
    </row>
    <row r="38" spans="1:7" s="82" customFormat="1" ht="12.75">
      <c r="A38" s="84"/>
      <c r="B38" s="68"/>
      <c r="C38" s="73" t="s">
        <v>157</v>
      </c>
      <c r="D38" s="71">
        <f>E38</f>
        <v>400000</v>
      </c>
      <c r="E38" s="71">
        <v>400000</v>
      </c>
      <c r="F38" s="71"/>
      <c r="G38" s="71"/>
    </row>
    <row r="39" spans="1:7" s="82" customFormat="1" ht="12.75">
      <c r="A39" s="84"/>
      <c r="B39" s="145"/>
      <c r="C39" s="73"/>
      <c r="D39" s="146"/>
      <c r="E39" s="147"/>
      <c r="F39" s="147"/>
      <c r="G39" s="147"/>
    </row>
    <row r="40" spans="1:7" s="67" customFormat="1" ht="13.5" thickBot="1">
      <c r="A40" s="163">
        <v>5</v>
      </c>
      <c r="B40" s="148">
        <v>710</v>
      </c>
      <c r="C40" s="114" t="s">
        <v>23</v>
      </c>
      <c r="D40" s="115">
        <f>D41</f>
        <v>427000</v>
      </c>
      <c r="E40" s="115">
        <f>SUM(E41:E43)</f>
        <v>0</v>
      </c>
      <c r="F40" s="115"/>
      <c r="G40" s="115">
        <f>G41</f>
        <v>427000</v>
      </c>
    </row>
    <row r="41" spans="1:7" s="82" customFormat="1" ht="12.75">
      <c r="A41" s="84"/>
      <c r="B41" s="68" t="s">
        <v>7</v>
      </c>
      <c r="C41" s="73" t="s">
        <v>19</v>
      </c>
      <c r="D41" s="71">
        <f>G41</f>
        <v>427000</v>
      </c>
      <c r="E41" s="72"/>
      <c r="F41" s="72"/>
      <c r="G41" s="72">
        <v>427000</v>
      </c>
    </row>
    <row r="42" spans="1:7" s="82" customFormat="1" ht="12.75">
      <c r="A42" s="84"/>
      <c r="B42" s="68"/>
      <c r="C42" s="73" t="s">
        <v>17</v>
      </c>
      <c r="D42" s="71"/>
      <c r="E42" s="72"/>
      <c r="F42" s="72"/>
      <c r="G42" s="72"/>
    </row>
    <row r="43" spans="1:7" s="82" customFormat="1" ht="12.75">
      <c r="A43" s="84"/>
      <c r="B43" s="68"/>
      <c r="C43" s="73" t="s">
        <v>84</v>
      </c>
      <c r="D43" s="72"/>
      <c r="E43" s="72"/>
      <c r="F43" s="72"/>
      <c r="G43" s="72"/>
    </row>
    <row r="44" spans="1:7" s="82" customFormat="1" ht="12.75">
      <c r="A44" s="84"/>
      <c r="B44" s="68"/>
      <c r="C44" s="73" t="s">
        <v>85</v>
      </c>
      <c r="D44" s="71"/>
      <c r="E44" s="72"/>
      <c r="F44" s="72"/>
      <c r="G44" s="72"/>
    </row>
    <row r="45" spans="1:7" s="82" customFormat="1" ht="12.75">
      <c r="A45" s="84"/>
      <c r="B45" s="68"/>
      <c r="C45" s="73"/>
      <c r="D45" s="71"/>
      <c r="E45" s="71"/>
      <c r="F45" s="71"/>
      <c r="G45" s="72"/>
    </row>
    <row r="46" spans="1:7" s="67" customFormat="1" ht="12.75">
      <c r="A46" s="112">
        <v>6</v>
      </c>
      <c r="B46" s="113">
        <v>750</v>
      </c>
      <c r="C46" s="114" t="s">
        <v>24</v>
      </c>
      <c r="D46" s="115">
        <f>G46+E46+F46</f>
        <v>1214238</v>
      </c>
      <c r="E46" s="115">
        <f>SUM(E47:E57)</f>
        <v>976000</v>
      </c>
      <c r="F46" s="115">
        <f>F51</f>
        <v>27738</v>
      </c>
      <c r="G46" s="116">
        <f>SUM(G47:G53)</f>
        <v>210500</v>
      </c>
    </row>
    <row r="47" spans="1:7" s="82" customFormat="1" ht="12.75">
      <c r="A47" s="84"/>
      <c r="B47" s="68" t="s">
        <v>6</v>
      </c>
      <c r="C47" s="73" t="s">
        <v>19</v>
      </c>
      <c r="D47" s="71">
        <f>G47</f>
        <v>210500</v>
      </c>
      <c r="E47" s="72"/>
      <c r="F47" s="72"/>
      <c r="G47" s="72">
        <v>210500</v>
      </c>
    </row>
    <row r="48" spans="1:7" s="82" customFormat="1" ht="12.75">
      <c r="A48" s="84"/>
      <c r="B48" s="68"/>
      <c r="C48" s="73" t="s">
        <v>17</v>
      </c>
      <c r="D48" s="71"/>
      <c r="E48" s="72"/>
      <c r="F48" s="72"/>
      <c r="G48" s="72"/>
    </row>
    <row r="49" spans="1:7" s="82" customFormat="1" ht="12.75">
      <c r="A49" s="84"/>
      <c r="B49" s="68"/>
      <c r="C49" s="73" t="s">
        <v>84</v>
      </c>
      <c r="D49" s="72"/>
      <c r="E49" s="72"/>
      <c r="F49" s="72"/>
      <c r="G49" s="72"/>
    </row>
    <row r="50" spans="1:7" s="82" customFormat="1" ht="12.75">
      <c r="A50" s="84"/>
      <c r="B50" s="68"/>
      <c r="C50" s="73" t="s">
        <v>85</v>
      </c>
      <c r="D50" s="72"/>
      <c r="E50" s="72"/>
      <c r="F50" s="72"/>
      <c r="G50" s="72"/>
    </row>
    <row r="51" spans="1:7" s="82" customFormat="1" ht="12.75">
      <c r="A51" s="84"/>
      <c r="B51" s="68"/>
      <c r="C51" s="73" t="s">
        <v>44</v>
      </c>
      <c r="D51" s="72">
        <f>F51</f>
        <v>27738</v>
      </c>
      <c r="E51" s="72"/>
      <c r="F51" s="72">
        <f>11738+16000</f>
        <v>27738</v>
      </c>
      <c r="G51" s="72"/>
    </row>
    <row r="52" spans="1:7" s="82" customFormat="1" ht="12.75">
      <c r="A52" s="84"/>
      <c r="B52" s="68"/>
      <c r="C52" s="73" t="s">
        <v>45</v>
      </c>
      <c r="D52" s="71"/>
      <c r="E52" s="72"/>
      <c r="F52" s="72"/>
      <c r="G52" s="72"/>
    </row>
    <row r="53" spans="1:7" s="82" customFormat="1" ht="12.75">
      <c r="A53" s="84"/>
      <c r="B53" s="68"/>
      <c r="C53" s="73" t="s">
        <v>46</v>
      </c>
      <c r="D53" s="71"/>
      <c r="E53" s="72"/>
      <c r="F53" s="72"/>
      <c r="G53" s="72"/>
    </row>
    <row r="54" spans="1:7" s="82" customFormat="1" ht="12.75">
      <c r="A54" s="84"/>
      <c r="B54" s="68"/>
      <c r="C54" s="73" t="s">
        <v>47</v>
      </c>
      <c r="D54" s="71"/>
      <c r="E54" s="72"/>
      <c r="F54" s="72"/>
      <c r="G54" s="72"/>
    </row>
    <row r="55" spans="1:7" s="82" customFormat="1" ht="12.75">
      <c r="A55" s="84"/>
      <c r="B55" s="68"/>
      <c r="C55" s="73" t="s">
        <v>151</v>
      </c>
      <c r="D55" s="71">
        <f>E55</f>
        <v>961000</v>
      </c>
      <c r="E55" s="72">
        <f>961000</f>
        <v>961000</v>
      </c>
      <c r="F55" s="72"/>
      <c r="G55" s="72"/>
    </row>
    <row r="56" spans="1:7" s="82" customFormat="1" ht="12.75">
      <c r="A56" s="84"/>
      <c r="B56" s="68"/>
      <c r="C56" s="73" t="s">
        <v>152</v>
      </c>
      <c r="D56" s="71">
        <f>E56</f>
        <v>10000</v>
      </c>
      <c r="E56" s="72">
        <v>10000</v>
      </c>
      <c r="F56" s="72"/>
      <c r="G56" s="72"/>
    </row>
    <row r="57" spans="1:7" s="82" customFormat="1" ht="12.75">
      <c r="A57" s="84"/>
      <c r="B57" s="68"/>
      <c r="C57" s="73" t="s">
        <v>155</v>
      </c>
      <c r="D57" s="71">
        <f>E57</f>
        <v>5000</v>
      </c>
      <c r="E57" s="72">
        <v>5000</v>
      </c>
      <c r="F57" s="72"/>
      <c r="G57" s="72"/>
    </row>
    <row r="58" spans="1:7" s="82" customFormat="1" ht="12.75">
      <c r="A58" s="84"/>
      <c r="B58" s="68"/>
      <c r="C58" s="73"/>
      <c r="D58" s="71"/>
      <c r="E58" s="72"/>
      <c r="F58" s="72"/>
      <c r="G58" s="72"/>
    </row>
    <row r="59" spans="1:7" s="67" customFormat="1" ht="12.75">
      <c r="A59" s="112">
        <v>7</v>
      </c>
      <c r="B59" s="113">
        <v>752</v>
      </c>
      <c r="C59" s="114" t="s">
        <v>138</v>
      </c>
      <c r="D59" s="115">
        <f>G59+E59+F59</f>
        <v>715</v>
      </c>
      <c r="E59" s="115">
        <v>0</v>
      </c>
      <c r="F59" s="115"/>
      <c r="G59" s="116">
        <f>G60</f>
        <v>715</v>
      </c>
    </row>
    <row r="60" spans="1:7" s="82" customFormat="1" ht="12.75">
      <c r="A60" s="84"/>
      <c r="B60" s="68" t="s">
        <v>6</v>
      </c>
      <c r="C60" s="73" t="s">
        <v>19</v>
      </c>
      <c r="D60" s="71">
        <f>G60</f>
        <v>715</v>
      </c>
      <c r="E60" s="72"/>
      <c r="F60" s="72"/>
      <c r="G60" s="72">
        <v>715</v>
      </c>
    </row>
    <row r="61" spans="1:7" s="82" customFormat="1" ht="12.75">
      <c r="A61" s="84"/>
      <c r="B61" s="68"/>
      <c r="C61" s="73" t="s">
        <v>17</v>
      </c>
      <c r="D61" s="71"/>
      <c r="E61" s="72"/>
      <c r="F61" s="72"/>
      <c r="G61" s="72"/>
    </row>
    <row r="62" spans="1:7" s="82" customFormat="1" ht="12.75">
      <c r="A62" s="84"/>
      <c r="B62" s="68"/>
      <c r="C62" s="73" t="s">
        <v>84</v>
      </c>
      <c r="D62" s="72"/>
      <c r="E62" s="72"/>
      <c r="F62" s="72"/>
      <c r="G62" s="72"/>
    </row>
    <row r="63" spans="1:7" s="82" customFormat="1" ht="12.75">
      <c r="A63" s="84"/>
      <c r="B63" s="68"/>
      <c r="C63" s="73" t="s">
        <v>85</v>
      </c>
      <c r="D63" s="72"/>
      <c r="E63" s="72"/>
      <c r="F63" s="72"/>
      <c r="G63" s="72"/>
    </row>
    <row r="64" spans="1:7" s="67" customFormat="1" ht="12.75">
      <c r="A64" s="136">
        <v>8</v>
      </c>
      <c r="B64" s="137">
        <v>754</v>
      </c>
      <c r="C64" s="138" t="s">
        <v>26</v>
      </c>
      <c r="D64" s="149">
        <f>E64+G64</f>
        <v>3394900</v>
      </c>
      <c r="E64" s="149">
        <f>E73</f>
        <v>200</v>
      </c>
      <c r="F64" s="149"/>
      <c r="G64" s="149">
        <f>G66+G70</f>
        <v>3394700</v>
      </c>
    </row>
    <row r="65" spans="1:7" s="67" customFormat="1" ht="12.75">
      <c r="A65" s="140"/>
      <c r="B65" s="141"/>
      <c r="C65" s="142" t="s">
        <v>27</v>
      </c>
      <c r="D65" s="144"/>
      <c r="E65" s="144"/>
      <c r="F65" s="144"/>
      <c r="G65" s="144"/>
    </row>
    <row r="66" spans="1:7" s="82" customFormat="1" ht="12.75">
      <c r="A66" s="84"/>
      <c r="B66" s="68" t="s">
        <v>6</v>
      </c>
      <c r="C66" s="73" t="s">
        <v>19</v>
      </c>
      <c r="D66" s="72">
        <f>G66</f>
        <v>3389700</v>
      </c>
      <c r="E66" s="72"/>
      <c r="F66" s="72"/>
      <c r="G66" s="72">
        <v>3389700</v>
      </c>
    </row>
    <row r="67" spans="1:7" s="82" customFormat="1" ht="12.75">
      <c r="A67" s="84"/>
      <c r="B67" s="68"/>
      <c r="C67" s="73" t="s">
        <v>17</v>
      </c>
      <c r="D67" s="71"/>
      <c r="E67" s="72"/>
      <c r="F67" s="72"/>
      <c r="G67" s="72"/>
    </row>
    <row r="68" spans="1:7" s="82" customFormat="1" ht="13.5" customHeight="1">
      <c r="A68" s="84"/>
      <c r="B68" s="68"/>
      <c r="C68" s="73" t="s">
        <v>84</v>
      </c>
      <c r="D68" s="71"/>
      <c r="E68" s="72"/>
      <c r="F68" s="72"/>
      <c r="G68" s="72"/>
    </row>
    <row r="69" spans="1:7" s="82" customFormat="1" ht="13.5" customHeight="1">
      <c r="A69" s="84"/>
      <c r="B69" s="68"/>
      <c r="C69" s="73" t="s">
        <v>85</v>
      </c>
      <c r="D69" s="71"/>
      <c r="E69" s="72"/>
      <c r="F69" s="72"/>
      <c r="G69" s="72"/>
    </row>
    <row r="70" spans="1:7" s="82" customFormat="1" ht="13.5" customHeight="1">
      <c r="A70" s="84"/>
      <c r="B70" s="68"/>
      <c r="C70" s="73" t="s">
        <v>102</v>
      </c>
      <c r="D70" s="71">
        <f>G70</f>
        <v>5000</v>
      </c>
      <c r="E70" s="72"/>
      <c r="F70" s="72"/>
      <c r="G70" s="72">
        <v>5000</v>
      </c>
    </row>
    <row r="71" spans="1:7" s="82" customFormat="1" ht="13.5" customHeight="1">
      <c r="A71" s="84"/>
      <c r="B71" s="68"/>
      <c r="C71" s="73" t="s">
        <v>103</v>
      </c>
      <c r="D71" s="71"/>
      <c r="E71" s="72"/>
      <c r="F71" s="72"/>
      <c r="G71" s="72"/>
    </row>
    <row r="72" spans="1:7" s="82" customFormat="1" ht="13.5" customHeight="1">
      <c r="A72" s="84"/>
      <c r="B72" s="68"/>
      <c r="C72" s="73" t="s">
        <v>104</v>
      </c>
      <c r="D72" s="71"/>
      <c r="E72" s="72"/>
      <c r="F72" s="72"/>
      <c r="G72" s="72"/>
    </row>
    <row r="73" spans="1:7" s="82" customFormat="1" ht="13.5" customHeight="1">
      <c r="A73" s="84"/>
      <c r="B73" s="68"/>
      <c r="C73" s="73" t="s">
        <v>143</v>
      </c>
      <c r="D73" s="71">
        <f>E73</f>
        <v>200</v>
      </c>
      <c r="E73" s="71">
        <f>4000*0.05</f>
        <v>200</v>
      </c>
      <c r="F73" s="71"/>
      <c r="G73" s="72"/>
    </row>
    <row r="74" spans="1:7" s="82" customFormat="1" ht="13.5" customHeight="1">
      <c r="A74" s="84"/>
      <c r="B74" s="68"/>
      <c r="C74" s="73" t="s">
        <v>92</v>
      </c>
      <c r="D74" s="71"/>
      <c r="E74" s="72"/>
      <c r="F74" s="72"/>
      <c r="G74" s="72"/>
    </row>
    <row r="75" spans="1:7" s="82" customFormat="1" ht="13.5" customHeight="1">
      <c r="A75" s="84"/>
      <c r="B75" s="68"/>
      <c r="C75" s="73" t="s">
        <v>93</v>
      </c>
      <c r="D75" s="72"/>
      <c r="E75" s="72"/>
      <c r="F75" s="72"/>
      <c r="G75" s="72"/>
    </row>
    <row r="76" spans="1:7" s="67" customFormat="1" ht="12.75">
      <c r="A76" s="136">
        <v>9</v>
      </c>
      <c r="B76" s="137">
        <v>756</v>
      </c>
      <c r="C76" s="138" t="s">
        <v>112</v>
      </c>
      <c r="D76" s="139">
        <f>E76</f>
        <v>5237667</v>
      </c>
      <c r="E76" s="149">
        <f>E80</f>
        <v>5237667</v>
      </c>
      <c r="F76" s="149"/>
      <c r="G76" s="149"/>
    </row>
    <row r="77" spans="1:11" s="67" customFormat="1" ht="12.75">
      <c r="A77" s="62"/>
      <c r="B77" s="63"/>
      <c r="C77" s="65" t="s">
        <v>113</v>
      </c>
      <c r="D77" s="66"/>
      <c r="E77" s="83"/>
      <c r="F77" s="66"/>
      <c r="G77" s="66"/>
      <c r="K77" s="67" t="s">
        <v>8</v>
      </c>
    </row>
    <row r="78" spans="1:7" s="67" customFormat="1" ht="12.75">
      <c r="A78" s="62"/>
      <c r="B78" s="63"/>
      <c r="C78" s="65" t="s">
        <v>144</v>
      </c>
      <c r="D78" s="66"/>
      <c r="E78" s="83"/>
      <c r="F78" s="83"/>
      <c r="G78" s="83"/>
    </row>
    <row r="79" spans="1:7" s="67" customFormat="1" ht="13.5" thickBot="1">
      <c r="A79" s="151"/>
      <c r="B79" s="106"/>
      <c r="C79" s="108" t="s">
        <v>119</v>
      </c>
      <c r="D79" s="157"/>
      <c r="E79" s="111"/>
      <c r="F79" s="111"/>
      <c r="G79" s="111"/>
    </row>
    <row r="80" spans="1:7" s="82" customFormat="1" ht="12.75">
      <c r="A80" s="84"/>
      <c r="B80" s="68" t="s">
        <v>6</v>
      </c>
      <c r="C80" s="73" t="s">
        <v>114</v>
      </c>
      <c r="D80" s="71">
        <f>E80</f>
        <v>5237667</v>
      </c>
      <c r="E80" s="72">
        <f>5037667+200000</f>
        <v>5237667</v>
      </c>
      <c r="F80" s="72"/>
      <c r="G80" s="72"/>
    </row>
    <row r="81" spans="1:7" s="82" customFormat="1" ht="12.75">
      <c r="A81" s="84"/>
      <c r="B81" s="68"/>
      <c r="C81" s="73" t="s">
        <v>115</v>
      </c>
      <c r="D81" s="71">
        <f>E81</f>
        <v>0</v>
      </c>
      <c r="E81" s="72"/>
      <c r="F81" s="72"/>
      <c r="G81" s="72"/>
    </row>
    <row r="82" spans="1:7" s="67" customFormat="1" ht="12.75">
      <c r="A82" s="112">
        <v>10</v>
      </c>
      <c r="B82" s="113">
        <v>758</v>
      </c>
      <c r="C82" s="114" t="s">
        <v>25</v>
      </c>
      <c r="D82" s="116">
        <f>E82+G82</f>
        <v>25840862</v>
      </c>
      <c r="E82" s="116">
        <f>SUM(E84:E87)</f>
        <v>25840862</v>
      </c>
      <c r="F82" s="159"/>
      <c r="G82" s="116">
        <f>G84</f>
        <v>0</v>
      </c>
    </row>
    <row r="83" spans="1:7" s="67" customFormat="1" ht="12.75">
      <c r="A83" s="136"/>
      <c r="B83" s="137"/>
      <c r="C83" s="138"/>
      <c r="D83" s="149"/>
      <c r="E83" s="149"/>
      <c r="F83" s="149"/>
      <c r="G83" s="149"/>
    </row>
    <row r="84" spans="1:7" s="82" customFormat="1" ht="12.75">
      <c r="A84" s="84"/>
      <c r="B84" s="68" t="s">
        <v>6</v>
      </c>
      <c r="C84" s="73" t="s">
        <v>86</v>
      </c>
      <c r="D84" s="72">
        <f>E84</f>
        <v>21660725</v>
      </c>
      <c r="E84" s="72">
        <v>21660725</v>
      </c>
      <c r="F84" s="72"/>
      <c r="G84" s="72"/>
    </row>
    <row r="85" spans="1:7" s="82" customFormat="1" ht="12.75">
      <c r="A85" s="84"/>
      <c r="B85" s="68"/>
      <c r="C85" s="73" t="s">
        <v>99</v>
      </c>
      <c r="D85" s="71">
        <f>E85</f>
        <v>3369516</v>
      </c>
      <c r="E85" s="72">
        <v>3369516</v>
      </c>
      <c r="F85" s="72"/>
      <c r="G85" s="72"/>
    </row>
    <row r="86" spans="1:7" s="82" customFormat="1" ht="12.75">
      <c r="A86" s="84"/>
      <c r="B86" s="68"/>
      <c r="C86" s="73" t="s">
        <v>124</v>
      </c>
      <c r="D86" s="71">
        <f>E86</f>
        <v>760621</v>
      </c>
      <c r="E86" s="72">
        <v>760621</v>
      </c>
      <c r="F86" s="72"/>
      <c r="G86" s="72"/>
    </row>
    <row r="87" spans="1:7" s="82" customFormat="1" ht="12.75">
      <c r="A87" s="84"/>
      <c r="B87" s="68"/>
      <c r="C87" s="73" t="s">
        <v>87</v>
      </c>
      <c r="D87" s="71">
        <f>E87</f>
        <v>50000</v>
      </c>
      <c r="E87" s="72">
        <v>50000</v>
      </c>
      <c r="F87" s="72"/>
      <c r="G87" s="72"/>
    </row>
    <row r="88" spans="1:7" s="82" customFormat="1" ht="12.75">
      <c r="A88" s="84"/>
      <c r="B88" s="68"/>
      <c r="C88" s="73"/>
      <c r="D88" s="71"/>
      <c r="E88" s="72"/>
      <c r="F88" s="72"/>
      <c r="G88" s="72"/>
    </row>
    <row r="89" spans="1:7" s="67" customFormat="1" ht="12.75">
      <c r="A89" s="112">
        <v>11</v>
      </c>
      <c r="B89" s="113">
        <v>801</v>
      </c>
      <c r="C89" s="114" t="s">
        <v>58</v>
      </c>
      <c r="D89" s="116">
        <f>E89</f>
        <v>708800</v>
      </c>
      <c r="E89" s="116">
        <f>E90</f>
        <v>708800</v>
      </c>
      <c r="F89" s="159"/>
      <c r="G89" s="116"/>
    </row>
    <row r="90" spans="1:7" s="67" customFormat="1" ht="12.75">
      <c r="A90" s="136"/>
      <c r="B90" s="68" t="s">
        <v>6</v>
      </c>
      <c r="C90" s="73" t="s">
        <v>149</v>
      </c>
      <c r="D90" s="162">
        <f>E90</f>
        <v>708800</v>
      </c>
      <c r="E90" s="162">
        <v>708800</v>
      </c>
      <c r="F90" s="149"/>
      <c r="G90" s="149"/>
    </row>
    <row r="91" spans="1:7" s="82" customFormat="1" ht="12.75">
      <c r="A91" s="84"/>
      <c r="B91" s="68"/>
      <c r="C91" s="73" t="s">
        <v>147</v>
      </c>
      <c r="D91" s="71"/>
      <c r="E91" s="72"/>
      <c r="F91" s="72"/>
      <c r="G91" s="72"/>
    </row>
    <row r="92" spans="1:7" s="82" customFormat="1" ht="12.75">
      <c r="A92" s="84"/>
      <c r="B92" s="68"/>
      <c r="C92" s="73"/>
      <c r="D92" s="71"/>
      <c r="E92" s="72"/>
      <c r="F92" s="72"/>
      <c r="G92" s="72"/>
    </row>
    <row r="93" spans="1:7" s="67" customFormat="1" ht="12.75">
      <c r="A93" s="112">
        <v>12</v>
      </c>
      <c r="B93" s="113">
        <v>851</v>
      </c>
      <c r="C93" s="114" t="s">
        <v>28</v>
      </c>
      <c r="D93" s="116">
        <f>E93+G93</f>
        <v>2394810</v>
      </c>
      <c r="E93" s="116">
        <f>E98</f>
        <v>1018450</v>
      </c>
      <c r="F93" s="116"/>
      <c r="G93" s="116">
        <f>G94</f>
        <v>1376360</v>
      </c>
    </row>
    <row r="94" spans="1:7" ht="12.75">
      <c r="A94" s="9"/>
      <c r="B94" s="10" t="s">
        <v>7</v>
      </c>
      <c r="C94" s="8" t="s">
        <v>19</v>
      </c>
      <c r="D94" s="12">
        <f>G94</f>
        <v>1376360</v>
      </c>
      <c r="E94" s="12"/>
      <c r="F94" s="12"/>
      <c r="G94" s="12">
        <v>1376360</v>
      </c>
    </row>
    <row r="95" spans="1:7" ht="12.75">
      <c r="A95" s="9"/>
      <c r="B95" s="10"/>
      <c r="C95" s="8" t="s">
        <v>17</v>
      </c>
      <c r="D95" s="12"/>
      <c r="E95" s="12"/>
      <c r="F95" s="12"/>
      <c r="G95" s="12"/>
    </row>
    <row r="96" spans="1:7" ht="12.75">
      <c r="A96" s="9"/>
      <c r="B96" s="10"/>
      <c r="C96" s="8" t="s">
        <v>84</v>
      </c>
      <c r="D96" s="12"/>
      <c r="E96" s="12"/>
      <c r="F96" s="12"/>
      <c r="G96" s="12"/>
    </row>
    <row r="97" spans="1:7" ht="12.75">
      <c r="A97" s="9"/>
      <c r="B97" s="10"/>
      <c r="C97" s="8" t="s">
        <v>85</v>
      </c>
      <c r="D97" s="12"/>
      <c r="E97" s="12"/>
      <c r="F97" s="12"/>
      <c r="G97" s="12"/>
    </row>
    <row r="98" spans="1:7" ht="12.75">
      <c r="A98" s="9"/>
      <c r="B98" s="10"/>
      <c r="C98" s="73" t="s">
        <v>145</v>
      </c>
      <c r="D98" s="11">
        <f>E98</f>
        <v>1018450</v>
      </c>
      <c r="E98" s="12">
        <v>1018450</v>
      </c>
      <c r="F98" s="12"/>
      <c r="G98" s="12"/>
    </row>
    <row r="99" spans="1:7" ht="12.75">
      <c r="A99" s="9"/>
      <c r="B99" s="10"/>
      <c r="C99" s="73" t="s">
        <v>147</v>
      </c>
      <c r="D99" s="11"/>
      <c r="E99" s="12"/>
      <c r="F99" s="12"/>
      <c r="G99" s="12"/>
    </row>
    <row r="100" spans="1:7" ht="12.75">
      <c r="A100" s="9"/>
      <c r="B100" s="10"/>
      <c r="C100" s="73"/>
      <c r="D100" s="11"/>
      <c r="E100" s="12"/>
      <c r="F100" s="12"/>
      <c r="G100" s="12"/>
    </row>
    <row r="101" spans="1:7" s="67" customFormat="1" ht="12.75">
      <c r="A101" s="112">
        <v>13</v>
      </c>
      <c r="B101" s="113">
        <v>852</v>
      </c>
      <c r="C101" s="114" t="s">
        <v>109</v>
      </c>
      <c r="D101" s="115">
        <f>G101</f>
        <v>7000</v>
      </c>
      <c r="E101" s="116"/>
      <c r="F101" s="116"/>
      <c r="G101" s="116">
        <f>G102</f>
        <v>7000</v>
      </c>
    </row>
    <row r="102" spans="1:7" s="82" customFormat="1" ht="12.75">
      <c r="A102" s="84"/>
      <c r="B102" s="68" t="s">
        <v>6</v>
      </c>
      <c r="C102" s="73" t="s">
        <v>19</v>
      </c>
      <c r="D102" s="71">
        <f>G102+E102</f>
        <v>7000</v>
      </c>
      <c r="E102" s="72"/>
      <c r="F102" s="72"/>
      <c r="G102" s="72">
        <v>7000</v>
      </c>
    </row>
    <row r="103" spans="1:8" s="82" customFormat="1" ht="12.75">
      <c r="A103" s="84"/>
      <c r="B103" s="68"/>
      <c r="C103" s="73" t="s">
        <v>17</v>
      </c>
      <c r="D103" s="71"/>
      <c r="E103" s="72"/>
      <c r="F103" s="72"/>
      <c r="G103" s="72"/>
      <c r="H103" s="117"/>
    </row>
    <row r="104" spans="1:7" s="82" customFormat="1" ht="12.75">
      <c r="A104" s="84"/>
      <c r="B104" s="68"/>
      <c r="C104" s="73" t="s">
        <v>84</v>
      </c>
      <c r="D104" s="71"/>
      <c r="E104" s="72"/>
      <c r="F104" s="72"/>
      <c r="G104" s="72"/>
    </row>
    <row r="105" spans="1:7" s="82" customFormat="1" ht="12.75">
      <c r="A105" s="84"/>
      <c r="B105" s="68"/>
      <c r="C105" s="73" t="s">
        <v>85</v>
      </c>
      <c r="D105" s="71"/>
      <c r="E105" s="72"/>
      <c r="F105" s="72"/>
      <c r="G105" s="72"/>
    </row>
    <row r="106" spans="1:7" s="82" customFormat="1" ht="12.75">
      <c r="A106" s="84"/>
      <c r="B106" s="68"/>
      <c r="C106" s="73"/>
      <c r="D106" s="71"/>
      <c r="E106" s="72"/>
      <c r="F106" s="72"/>
      <c r="G106" s="72"/>
    </row>
    <row r="107" spans="1:7" s="67" customFormat="1" ht="12.75">
      <c r="A107" s="136">
        <v>14</v>
      </c>
      <c r="B107" s="137">
        <v>853</v>
      </c>
      <c r="C107" s="138" t="s">
        <v>111</v>
      </c>
      <c r="D107" s="139">
        <f>E107+F107+G107</f>
        <v>645675</v>
      </c>
      <c r="E107" s="149">
        <f>E114+E113</f>
        <v>495675</v>
      </c>
      <c r="F107" s="149"/>
      <c r="G107" s="149">
        <f>G109</f>
        <v>150000</v>
      </c>
    </row>
    <row r="108" spans="1:7" s="67" customFormat="1" ht="13.5" thickBot="1">
      <c r="A108" s="151"/>
      <c r="B108" s="106"/>
      <c r="C108" s="152" t="s">
        <v>110</v>
      </c>
      <c r="D108" s="111"/>
      <c r="E108" s="111"/>
      <c r="F108" s="111"/>
      <c r="G108" s="111"/>
    </row>
    <row r="109" spans="1:7" ht="12.75">
      <c r="A109" s="9"/>
      <c r="B109" s="10" t="s">
        <v>6</v>
      </c>
      <c r="C109" s="8" t="s">
        <v>19</v>
      </c>
      <c r="D109" s="12">
        <f>E109+G109</f>
        <v>150000</v>
      </c>
      <c r="E109" s="12"/>
      <c r="F109" s="12"/>
      <c r="G109" s="12">
        <v>150000</v>
      </c>
    </row>
    <row r="110" spans="1:7" ht="12.75">
      <c r="A110" s="9"/>
      <c r="B110" s="10"/>
      <c r="C110" s="8" t="s">
        <v>17</v>
      </c>
      <c r="D110" s="11"/>
      <c r="E110" s="12"/>
      <c r="F110" s="12"/>
      <c r="G110" s="12"/>
    </row>
    <row r="111" spans="1:7" ht="12.75">
      <c r="A111" s="9"/>
      <c r="B111" s="10"/>
      <c r="C111" s="8" t="s">
        <v>84</v>
      </c>
      <c r="D111" s="11"/>
      <c r="E111" s="12"/>
      <c r="F111" s="12"/>
      <c r="G111" s="12"/>
    </row>
    <row r="112" spans="1:7" ht="12.75">
      <c r="A112" s="9"/>
      <c r="B112" s="10"/>
      <c r="C112" s="8" t="s">
        <v>85</v>
      </c>
      <c r="D112" s="11"/>
      <c r="E112" s="12"/>
      <c r="F112" s="12"/>
      <c r="G112" s="12"/>
    </row>
    <row r="113" spans="1:7" ht="12.75">
      <c r="A113" s="9"/>
      <c r="B113" s="10"/>
      <c r="C113" s="73" t="s">
        <v>166</v>
      </c>
      <c r="D113" s="71">
        <f>E113</f>
        <v>25000</v>
      </c>
      <c r="E113" s="72">
        <v>25000</v>
      </c>
      <c r="F113" s="12"/>
      <c r="G113" s="12"/>
    </row>
    <row r="114" spans="1:7" s="82" customFormat="1" ht="12.75">
      <c r="A114" s="84"/>
      <c r="B114" s="68"/>
      <c r="C114" s="73" t="s">
        <v>162</v>
      </c>
      <c r="D114" s="71">
        <f>E114</f>
        <v>470675</v>
      </c>
      <c r="E114" s="72">
        <v>470675</v>
      </c>
      <c r="F114" s="72"/>
      <c r="G114" s="72"/>
    </row>
    <row r="115" spans="1:7" s="82" customFormat="1" ht="13.5" thickBot="1">
      <c r="A115" s="84"/>
      <c r="B115" s="68"/>
      <c r="C115" s="73" t="s">
        <v>167</v>
      </c>
      <c r="D115" s="71"/>
      <c r="E115" s="72"/>
      <c r="F115" s="72"/>
      <c r="G115" s="72"/>
    </row>
    <row r="116" spans="1:7" s="30" customFormat="1" ht="21.75" customHeight="1" thickBot="1">
      <c r="A116" s="53"/>
      <c r="B116" s="54"/>
      <c r="C116" s="55" t="s">
        <v>9</v>
      </c>
      <c r="D116" s="94">
        <f>E116+G116+F116</f>
        <v>44776597</v>
      </c>
      <c r="E116" s="94">
        <f>E23+E30+E40+E46+E64+E76+E82+E93+E101+E13+E107+E19+E89</f>
        <v>39126584</v>
      </c>
      <c r="F116" s="94">
        <f>F23+F30+F40+F46+F64+F76+F82+F93+F101+F13+F107</f>
        <v>27738</v>
      </c>
      <c r="G116" s="94">
        <f>G23+G30+G40+G46+G64+G76+G82+G93+G101+G13+G107+G59</f>
        <v>5622275</v>
      </c>
    </row>
  </sheetData>
  <printOptions/>
  <pageMargins left="0.7874015748031497" right="0.7874015748031497" top="0.6299212598425197" bottom="0.7874015748031497" header="0.5118110236220472" footer="0.5118110236220472"/>
  <pageSetup firstPageNumber="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1" sqref="A1"/>
    </sheetView>
  </sheetViews>
  <sheetFormatPr defaultColWidth="9.00390625" defaultRowHeight="12.75"/>
  <cols>
    <col min="1" max="1" width="4.625" style="203" customWidth="1"/>
    <col min="2" max="2" width="5.75390625" style="203" customWidth="1"/>
    <col min="3" max="3" width="5.375" style="1" customWidth="1"/>
    <col min="4" max="4" width="50.875" style="2" customWidth="1"/>
    <col min="5" max="5" width="14.75390625" style="31" customWidth="1"/>
    <col min="6" max="6" width="14.875" style="31" customWidth="1"/>
    <col min="7" max="8" width="9.125" style="2" customWidth="1"/>
    <col min="9" max="9" width="2.25390625" style="2" customWidth="1"/>
    <col min="10" max="10" width="0" style="2" hidden="1" customWidth="1"/>
    <col min="11" max="11" width="9.125" style="2" customWidth="1"/>
    <col min="12" max="12" width="3.875" style="2" customWidth="1"/>
    <col min="13" max="16384" width="9.125" style="2" customWidth="1"/>
  </cols>
  <sheetData>
    <row r="1" spans="1:6" ht="12.75">
      <c r="A1" s="166"/>
      <c r="B1" s="167"/>
      <c r="D1" s="1"/>
      <c r="E1" s="295" t="s">
        <v>168</v>
      </c>
      <c r="F1" s="296"/>
    </row>
    <row r="2" spans="1:6" ht="12.75">
      <c r="A2" s="166"/>
      <c r="B2" s="167"/>
      <c r="D2" s="1"/>
      <c r="E2" s="169"/>
      <c r="F2" s="169"/>
    </row>
    <row r="3" spans="1:6" ht="12.75">
      <c r="A3" s="166"/>
      <c r="B3" s="166"/>
      <c r="D3" s="170" t="s">
        <v>169</v>
      </c>
      <c r="E3" s="296" t="s">
        <v>170</v>
      </c>
      <c r="F3" s="296"/>
    </row>
    <row r="4" spans="1:6" ht="12.75">
      <c r="A4" s="166"/>
      <c r="B4" s="166"/>
      <c r="D4" s="170"/>
      <c r="E4" s="171" t="s">
        <v>16</v>
      </c>
      <c r="F4" s="169"/>
    </row>
    <row r="5" spans="1:6" ht="12.75">
      <c r="A5" s="166"/>
      <c r="B5" s="166"/>
      <c r="D5" s="170"/>
      <c r="E5" s="172"/>
      <c r="F5" s="173"/>
    </row>
    <row r="6" spans="1:6" ht="18.75">
      <c r="A6" s="166"/>
      <c r="B6" s="166"/>
      <c r="D6" s="174" t="s">
        <v>171</v>
      </c>
      <c r="E6" s="175"/>
      <c r="F6" s="173"/>
    </row>
    <row r="7" spans="1:6" ht="18.75">
      <c r="A7" s="166"/>
      <c r="B7" s="166"/>
      <c r="D7" s="174" t="s">
        <v>172</v>
      </c>
      <c r="E7" s="175"/>
      <c r="F7" s="173"/>
    </row>
    <row r="8" spans="1:6" ht="18.75">
      <c r="A8" s="166"/>
      <c r="B8" s="166"/>
      <c r="D8" s="165" t="s">
        <v>173</v>
      </c>
      <c r="E8" s="175"/>
      <c r="F8" s="173"/>
    </row>
    <row r="9" spans="1:6" ht="13.5" thickBot="1">
      <c r="A9" s="166"/>
      <c r="B9" s="166"/>
      <c r="D9" s="176"/>
      <c r="E9" s="172"/>
      <c r="F9" s="173"/>
    </row>
    <row r="10" spans="1:6" ht="13.5" thickBot="1">
      <c r="A10" s="177" t="s">
        <v>174</v>
      </c>
      <c r="B10" s="178"/>
      <c r="C10" s="179"/>
      <c r="D10" s="180"/>
      <c r="E10" s="181"/>
      <c r="F10" s="182"/>
    </row>
    <row r="11" spans="1:6" ht="13.5" thickBot="1">
      <c r="A11" s="183" t="s">
        <v>175</v>
      </c>
      <c r="B11" s="184" t="s">
        <v>176</v>
      </c>
      <c r="C11" s="5" t="s">
        <v>177</v>
      </c>
      <c r="D11" s="4" t="s">
        <v>178</v>
      </c>
      <c r="E11" s="185" t="s">
        <v>179</v>
      </c>
      <c r="F11" s="186" t="s">
        <v>180</v>
      </c>
    </row>
    <row r="12" spans="1:6" s="192" customFormat="1" ht="16.5" thickBot="1">
      <c r="A12" s="187" t="s">
        <v>39</v>
      </c>
      <c r="B12" s="188"/>
      <c r="C12" s="189"/>
      <c r="D12" s="190" t="s">
        <v>40</v>
      </c>
      <c r="E12" s="191">
        <f>E13</f>
        <v>37000</v>
      </c>
      <c r="F12" s="191">
        <f>F13</f>
        <v>37000</v>
      </c>
    </row>
    <row r="13" spans="1:6" s="67" customFormat="1" ht="12.75">
      <c r="A13" s="193"/>
      <c r="B13" s="194" t="s">
        <v>88</v>
      </c>
      <c r="C13" s="62"/>
      <c r="D13" s="195" t="s">
        <v>181</v>
      </c>
      <c r="E13" s="83">
        <f>E17</f>
        <v>37000</v>
      </c>
      <c r="F13" s="83">
        <f>F14</f>
        <v>37000</v>
      </c>
    </row>
    <row r="14" spans="1:6" s="82" customFormat="1" ht="12.75">
      <c r="A14" s="196"/>
      <c r="B14" s="197"/>
      <c r="C14" s="84"/>
      <c r="D14" s="100" t="s">
        <v>78</v>
      </c>
      <c r="E14" s="198"/>
      <c r="F14" s="72">
        <v>37000</v>
      </c>
    </row>
    <row r="15" spans="1:6" s="82" customFormat="1" ht="12.75">
      <c r="A15" s="196"/>
      <c r="B15" s="197"/>
      <c r="C15" s="84"/>
      <c r="D15" s="100" t="s">
        <v>6</v>
      </c>
      <c r="E15" s="72"/>
      <c r="F15" s="72"/>
    </row>
    <row r="16" spans="1:6" s="82" customFormat="1" ht="12.75">
      <c r="A16" s="196"/>
      <c r="B16" s="197"/>
      <c r="C16" s="84"/>
      <c r="D16" s="100" t="s">
        <v>182</v>
      </c>
      <c r="E16" s="72"/>
      <c r="F16" s="72">
        <v>0</v>
      </c>
    </row>
    <row r="17" spans="1:6" s="82" customFormat="1" ht="12.75">
      <c r="A17" s="196"/>
      <c r="B17" s="197"/>
      <c r="C17" s="84">
        <v>2110</v>
      </c>
      <c r="D17" s="100" t="s">
        <v>183</v>
      </c>
      <c r="E17" s="72">
        <v>37000</v>
      </c>
      <c r="F17" s="72"/>
    </row>
    <row r="18" spans="1:6" s="82" customFormat="1" ht="12.75">
      <c r="A18" s="196"/>
      <c r="B18" s="197"/>
      <c r="C18" s="84"/>
      <c r="D18" s="100" t="s">
        <v>184</v>
      </c>
      <c r="E18" s="72"/>
      <c r="F18" s="72"/>
    </row>
    <row r="19" spans="1:6" s="82" customFormat="1" ht="13.5" thickBot="1">
      <c r="A19" s="196"/>
      <c r="B19" s="197"/>
      <c r="C19" s="84"/>
      <c r="D19" s="100" t="s">
        <v>185</v>
      </c>
      <c r="E19" s="72"/>
      <c r="F19" s="72"/>
    </row>
    <row r="20" spans="1:6" s="192" customFormat="1" ht="16.5" thickBot="1">
      <c r="A20" s="187" t="s">
        <v>186</v>
      </c>
      <c r="B20" s="188"/>
      <c r="C20" s="189"/>
      <c r="D20" s="190" t="s">
        <v>29</v>
      </c>
      <c r="E20" s="191">
        <f>E21</f>
        <v>19000</v>
      </c>
      <c r="F20" s="191">
        <f>F21</f>
        <v>19000</v>
      </c>
    </row>
    <row r="21" spans="1:6" s="67" customFormat="1" ht="12.75">
      <c r="A21" s="193"/>
      <c r="B21" s="194" t="s">
        <v>187</v>
      </c>
      <c r="C21" s="62"/>
      <c r="D21" s="195" t="s">
        <v>13</v>
      </c>
      <c r="E21" s="83">
        <f>E23</f>
        <v>19000</v>
      </c>
      <c r="F21" s="83">
        <f>F22</f>
        <v>19000</v>
      </c>
    </row>
    <row r="22" spans="1:6" s="82" customFormat="1" ht="12.75">
      <c r="A22" s="196"/>
      <c r="B22" s="197"/>
      <c r="C22" s="84"/>
      <c r="D22" s="100" t="s">
        <v>78</v>
      </c>
      <c r="E22" s="72"/>
      <c r="F22" s="72">
        <v>19000</v>
      </c>
    </row>
    <row r="23" spans="1:6" s="82" customFormat="1" ht="12.75">
      <c r="A23" s="196"/>
      <c r="B23" s="197"/>
      <c r="C23" s="84">
        <v>2110</v>
      </c>
      <c r="D23" s="100" t="s">
        <v>183</v>
      </c>
      <c r="E23" s="72">
        <v>19000</v>
      </c>
      <c r="F23" s="72"/>
    </row>
    <row r="24" spans="1:6" s="82" customFormat="1" ht="12.75">
      <c r="A24" s="196"/>
      <c r="B24" s="197"/>
      <c r="C24" s="84"/>
      <c r="D24" s="100" t="s">
        <v>184</v>
      </c>
      <c r="E24" s="72"/>
      <c r="F24" s="72"/>
    </row>
    <row r="25" spans="1:6" s="82" customFormat="1" ht="13.5" thickBot="1">
      <c r="A25" s="196"/>
      <c r="B25" s="197"/>
      <c r="C25" s="84"/>
      <c r="D25" s="100" t="s">
        <v>185</v>
      </c>
      <c r="E25" s="72"/>
      <c r="F25" s="72"/>
    </row>
    <row r="26" spans="1:6" s="192" customFormat="1" ht="16.5" thickBot="1">
      <c r="A26" s="187" t="s">
        <v>188</v>
      </c>
      <c r="B26" s="188"/>
      <c r="C26" s="189"/>
      <c r="D26" s="190" t="s">
        <v>23</v>
      </c>
      <c r="E26" s="191">
        <f>E27+E34+E39+E44</f>
        <v>427000</v>
      </c>
      <c r="F26" s="191">
        <f>F27+F34+F39+F44</f>
        <v>427000</v>
      </c>
    </row>
    <row r="27" spans="1:6" s="67" customFormat="1" ht="12.75">
      <c r="A27" s="193"/>
      <c r="B27" s="194" t="s">
        <v>189</v>
      </c>
      <c r="C27" s="62"/>
      <c r="D27" s="195" t="s">
        <v>190</v>
      </c>
      <c r="E27" s="83">
        <f>E31</f>
        <v>125000</v>
      </c>
      <c r="F27" s="83">
        <f>F28</f>
        <v>125000</v>
      </c>
    </row>
    <row r="28" spans="1:6" s="67" customFormat="1" ht="12.75">
      <c r="A28" s="193"/>
      <c r="B28" s="194"/>
      <c r="C28" s="84"/>
      <c r="D28" s="100" t="s">
        <v>78</v>
      </c>
      <c r="E28" s="83"/>
      <c r="F28" s="72">
        <v>125000</v>
      </c>
    </row>
    <row r="29" spans="1:6" s="67" customFormat="1" ht="12.75">
      <c r="A29" s="193"/>
      <c r="B29" s="194"/>
      <c r="C29" s="84"/>
      <c r="D29" s="100" t="s">
        <v>6</v>
      </c>
      <c r="E29" s="83"/>
      <c r="F29" s="72"/>
    </row>
    <row r="30" spans="1:6" s="67" customFormat="1" ht="12.75">
      <c r="A30" s="193"/>
      <c r="B30" s="194"/>
      <c r="C30" s="84"/>
      <c r="D30" s="100" t="s">
        <v>182</v>
      </c>
      <c r="E30" s="83"/>
      <c r="F30" s="72">
        <v>125000</v>
      </c>
    </row>
    <row r="31" spans="1:6" s="67" customFormat="1" ht="12.75">
      <c r="A31" s="193"/>
      <c r="B31" s="194"/>
      <c r="C31" s="84">
        <v>2110</v>
      </c>
      <c r="D31" s="100" t="s">
        <v>183</v>
      </c>
      <c r="E31" s="72">
        <v>125000</v>
      </c>
      <c r="F31" s="83"/>
    </row>
    <row r="32" spans="1:6" s="67" customFormat="1" ht="12.75">
      <c r="A32" s="193"/>
      <c r="B32" s="194"/>
      <c r="C32" s="84"/>
      <c r="D32" s="100" t="s">
        <v>184</v>
      </c>
      <c r="E32" s="83"/>
      <c r="F32" s="83"/>
    </row>
    <row r="33" spans="1:6" s="67" customFormat="1" ht="12.75">
      <c r="A33" s="193"/>
      <c r="B33" s="194"/>
      <c r="C33" s="84"/>
      <c r="D33" s="100" t="s">
        <v>185</v>
      </c>
      <c r="E33" s="83"/>
      <c r="F33" s="83"/>
    </row>
    <row r="34" spans="1:6" s="67" customFormat="1" ht="12.75">
      <c r="A34" s="193"/>
      <c r="B34" s="194" t="s">
        <v>191</v>
      </c>
      <c r="C34" s="62"/>
      <c r="D34" s="195" t="s">
        <v>192</v>
      </c>
      <c r="E34" s="83">
        <f>E36</f>
        <v>120000</v>
      </c>
      <c r="F34" s="83">
        <f>F35</f>
        <v>120000</v>
      </c>
    </row>
    <row r="35" spans="1:6" s="82" customFormat="1" ht="12.75">
      <c r="A35" s="196"/>
      <c r="B35" s="197"/>
      <c r="C35" s="84"/>
      <c r="D35" s="100" t="s">
        <v>78</v>
      </c>
      <c r="E35" s="72"/>
      <c r="F35" s="72">
        <v>120000</v>
      </c>
    </row>
    <row r="36" spans="1:6" s="82" customFormat="1" ht="12.75">
      <c r="A36" s="196"/>
      <c r="B36" s="197"/>
      <c r="C36" s="84">
        <v>2110</v>
      </c>
      <c r="D36" s="100" t="s">
        <v>183</v>
      </c>
      <c r="E36" s="72">
        <v>120000</v>
      </c>
      <c r="F36" s="72"/>
    </row>
    <row r="37" spans="1:6" s="82" customFormat="1" ht="12.75">
      <c r="A37" s="196"/>
      <c r="B37" s="197"/>
      <c r="C37" s="84"/>
      <c r="D37" s="100" t="s">
        <v>184</v>
      </c>
      <c r="E37" s="72"/>
      <c r="F37" s="72"/>
    </row>
    <row r="38" spans="1:6" s="82" customFormat="1" ht="12.75">
      <c r="A38" s="196"/>
      <c r="B38" s="197"/>
      <c r="C38" s="84"/>
      <c r="D38" s="100" t="s">
        <v>185</v>
      </c>
      <c r="E38" s="72"/>
      <c r="F38" s="72"/>
    </row>
    <row r="39" spans="1:6" s="67" customFormat="1" ht="12.75">
      <c r="A39" s="193"/>
      <c r="B39" s="194" t="s">
        <v>193</v>
      </c>
      <c r="C39" s="62"/>
      <c r="D39" s="195" t="s">
        <v>194</v>
      </c>
      <c r="E39" s="83">
        <f>E41</f>
        <v>26000</v>
      </c>
      <c r="F39" s="83">
        <f>F40</f>
        <v>26000</v>
      </c>
    </row>
    <row r="40" spans="1:6" s="82" customFormat="1" ht="12.75">
      <c r="A40" s="196"/>
      <c r="B40" s="197"/>
      <c r="C40" s="84"/>
      <c r="D40" s="100" t="s">
        <v>78</v>
      </c>
      <c r="E40" s="72"/>
      <c r="F40" s="72">
        <v>26000</v>
      </c>
    </row>
    <row r="41" spans="1:6" s="82" customFormat="1" ht="12.75">
      <c r="A41" s="196"/>
      <c r="B41" s="197"/>
      <c r="C41" s="84">
        <v>2110</v>
      </c>
      <c r="D41" s="100" t="s">
        <v>183</v>
      </c>
      <c r="E41" s="72">
        <v>26000</v>
      </c>
      <c r="F41" s="72"/>
    </row>
    <row r="42" spans="1:6" s="82" customFormat="1" ht="12.75">
      <c r="A42" s="196"/>
      <c r="B42" s="197"/>
      <c r="C42" s="84"/>
      <c r="D42" s="100" t="s">
        <v>184</v>
      </c>
      <c r="E42" s="72"/>
      <c r="F42" s="72"/>
    </row>
    <row r="43" spans="1:6" s="82" customFormat="1" ht="12.75">
      <c r="A43" s="196"/>
      <c r="B43" s="197"/>
      <c r="C43" s="84"/>
      <c r="D43" s="100" t="s">
        <v>185</v>
      </c>
      <c r="E43" s="72"/>
      <c r="F43" s="72"/>
    </row>
    <row r="44" spans="1:6" s="67" customFormat="1" ht="12.75">
      <c r="A44" s="193"/>
      <c r="B44" s="194" t="s">
        <v>195</v>
      </c>
      <c r="C44" s="62"/>
      <c r="D44" s="195" t="s">
        <v>41</v>
      </c>
      <c r="E44" s="83">
        <f>E48</f>
        <v>156000</v>
      </c>
      <c r="F44" s="83">
        <f>F45</f>
        <v>156000</v>
      </c>
    </row>
    <row r="45" spans="1:6" s="82" customFormat="1" ht="12.75">
      <c r="A45" s="196"/>
      <c r="B45" s="197"/>
      <c r="C45" s="84"/>
      <c r="D45" s="100" t="s">
        <v>78</v>
      </c>
      <c r="E45" s="72"/>
      <c r="F45" s="72">
        <v>156000</v>
      </c>
    </row>
    <row r="46" spans="1:6" s="82" customFormat="1" ht="12.75">
      <c r="A46" s="196"/>
      <c r="B46" s="197"/>
      <c r="C46" s="84"/>
      <c r="D46" s="100" t="s">
        <v>6</v>
      </c>
      <c r="E46" s="72"/>
      <c r="F46" s="72"/>
    </row>
    <row r="47" spans="1:6" s="82" customFormat="1" ht="12.75">
      <c r="A47" s="196"/>
      <c r="B47" s="197"/>
      <c r="C47" s="84"/>
      <c r="D47" s="100" t="s">
        <v>182</v>
      </c>
      <c r="E47" s="72"/>
      <c r="F47" s="72">
        <v>125830</v>
      </c>
    </row>
    <row r="48" spans="1:6" s="82" customFormat="1" ht="12.75">
      <c r="A48" s="196"/>
      <c r="B48" s="197"/>
      <c r="C48" s="84">
        <v>2110</v>
      </c>
      <c r="D48" s="100" t="s">
        <v>183</v>
      </c>
      <c r="E48" s="72">
        <v>156000</v>
      </c>
      <c r="F48" s="72"/>
    </row>
    <row r="49" spans="1:6" s="82" customFormat="1" ht="12.75">
      <c r="A49" s="196"/>
      <c r="B49" s="197"/>
      <c r="C49" s="84"/>
      <c r="D49" s="100" t="s">
        <v>184</v>
      </c>
      <c r="E49" s="72"/>
      <c r="F49" s="72"/>
    </row>
    <row r="50" spans="1:6" s="82" customFormat="1" ht="13.5" thickBot="1">
      <c r="A50" s="196"/>
      <c r="B50" s="197"/>
      <c r="C50" s="84"/>
      <c r="D50" s="100" t="s">
        <v>185</v>
      </c>
      <c r="E50" s="72"/>
      <c r="F50" s="72"/>
    </row>
    <row r="51" spans="1:6" s="192" customFormat="1" ht="16.5" thickBot="1">
      <c r="A51" s="187" t="s">
        <v>196</v>
      </c>
      <c r="B51" s="188"/>
      <c r="C51" s="189"/>
      <c r="D51" s="190" t="s">
        <v>24</v>
      </c>
      <c r="E51" s="191">
        <f>E52+E59</f>
        <v>210500</v>
      </c>
      <c r="F51" s="191">
        <f>F52+F59</f>
        <v>210500</v>
      </c>
    </row>
    <row r="52" spans="1:6" s="67" customFormat="1" ht="12.75">
      <c r="A52" s="193"/>
      <c r="B52" s="194" t="s">
        <v>197</v>
      </c>
      <c r="C52" s="62"/>
      <c r="D52" s="195" t="s">
        <v>34</v>
      </c>
      <c r="E52" s="83">
        <f>E56</f>
        <v>190500</v>
      </c>
      <c r="F52" s="83">
        <f>F53</f>
        <v>190500</v>
      </c>
    </row>
    <row r="53" spans="1:6" s="82" customFormat="1" ht="12.75">
      <c r="A53" s="196"/>
      <c r="B53" s="197"/>
      <c r="C53" s="84"/>
      <c r="D53" s="100" t="s">
        <v>78</v>
      </c>
      <c r="E53" s="72"/>
      <c r="F53" s="72">
        <v>190500</v>
      </c>
    </row>
    <row r="54" spans="1:6" s="82" customFormat="1" ht="12.75">
      <c r="A54" s="196"/>
      <c r="B54" s="197"/>
      <c r="C54" s="84"/>
      <c r="D54" s="100" t="s">
        <v>6</v>
      </c>
      <c r="E54" s="72"/>
      <c r="F54" s="72"/>
    </row>
    <row r="55" spans="1:6" s="82" customFormat="1" ht="12.75">
      <c r="A55" s="196"/>
      <c r="B55" s="197"/>
      <c r="C55" s="84"/>
      <c r="D55" s="100" t="s">
        <v>182</v>
      </c>
      <c r="E55" s="72"/>
      <c r="F55" s="72">
        <v>190500</v>
      </c>
    </row>
    <row r="56" spans="1:6" s="82" customFormat="1" ht="12.75">
      <c r="A56" s="196"/>
      <c r="B56" s="197"/>
      <c r="C56" s="84">
        <v>2110</v>
      </c>
      <c r="D56" s="100" t="s">
        <v>183</v>
      </c>
      <c r="E56" s="72">
        <v>190500</v>
      </c>
      <c r="F56" s="72"/>
    </row>
    <row r="57" spans="1:6" s="82" customFormat="1" ht="12.75" customHeight="1">
      <c r="A57" s="196"/>
      <c r="B57" s="197"/>
      <c r="C57" s="84"/>
      <c r="D57" s="100" t="s">
        <v>184</v>
      </c>
      <c r="E57" s="72"/>
      <c r="F57" s="72"/>
    </row>
    <row r="58" spans="1:6" s="82" customFormat="1" ht="12.75">
      <c r="A58" s="196"/>
      <c r="B58" s="197"/>
      <c r="C58" s="84"/>
      <c r="D58" s="100" t="s">
        <v>185</v>
      </c>
      <c r="E58" s="72"/>
      <c r="F58" s="72"/>
    </row>
    <row r="59" spans="1:6" s="67" customFormat="1" ht="12.75">
      <c r="A59" s="193"/>
      <c r="B59" s="194" t="s">
        <v>198</v>
      </c>
      <c r="C59" s="62"/>
      <c r="D59" s="195" t="s">
        <v>35</v>
      </c>
      <c r="E59" s="83">
        <f>E63</f>
        <v>20000</v>
      </c>
      <c r="F59" s="83">
        <f>F60</f>
        <v>20000</v>
      </c>
    </row>
    <row r="60" spans="1:6" s="82" customFormat="1" ht="12.75">
      <c r="A60" s="196"/>
      <c r="B60" s="197"/>
      <c r="C60" s="84"/>
      <c r="D60" s="100" t="s">
        <v>78</v>
      </c>
      <c r="E60" s="72"/>
      <c r="F60" s="72">
        <v>20000</v>
      </c>
    </row>
    <row r="61" spans="1:6" s="82" customFormat="1" ht="12.75">
      <c r="A61" s="196"/>
      <c r="B61" s="197"/>
      <c r="C61" s="84"/>
      <c r="D61" s="100" t="s">
        <v>6</v>
      </c>
      <c r="E61" s="72"/>
      <c r="F61" s="72"/>
    </row>
    <row r="62" spans="1:6" s="82" customFormat="1" ht="12.75">
      <c r="A62" s="196"/>
      <c r="B62" s="197"/>
      <c r="C62" s="84"/>
      <c r="D62" s="100" t="s">
        <v>182</v>
      </c>
      <c r="E62" s="72"/>
      <c r="F62" s="72">
        <v>18400</v>
      </c>
    </row>
    <row r="63" spans="1:6" s="82" customFormat="1" ht="12.75">
      <c r="A63" s="196"/>
      <c r="B63" s="197"/>
      <c r="C63" s="84">
        <v>2110</v>
      </c>
      <c r="D63" s="100" t="s">
        <v>183</v>
      </c>
      <c r="E63" s="72">
        <v>20000</v>
      </c>
      <c r="F63" s="72"/>
    </row>
    <row r="64" spans="1:6" s="82" customFormat="1" ht="12.75" customHeight="1">
      <c r="A64" s="196"/>
      <c r="B64" s="197"/>
      <c r="C64" s="84"/>
      <c r="D64" s="100" t="s">
        <v>184</v>
      </c>
      <c r="E64" s="72"/>
      <c r="F64" s="72"/>
    </row>
    <row r="65" spans="1:6" s="82" customFormat="1" ht="12.75">
      <c r="A65" s="196"/>
      <c r="B65" s="197"/>
      <c r="C65" s="84"/>
      <c r="D65" s="100" t="s">
        <v>185</v>
      </c>
      <c r="E65" s="72"/>
      <c r="F65" s="72"/>
    </row>
    <row r="66" spans="1:6" s="82" customFormat="1" ht="13.5" thickBot="1">
      <c r="A66" s="196"/>
      <c r="B66" s="197"/>
      <c r="C66" s="84"/>
      <c r="D66" s="100"/>
      <c r="E66" s="72"/>
      <c r="F66" s="72"/>
    </row>
    <row r="67" spans="1:6" s="192" customFormat="1" ht="16.5" thickBot="1">
      <c r="A67" s="187" t="s">
        <v>199</v>
      </c>
      <c r="B67" s="188"/>
      <c r="C67" s="189"/>
      <c r="D67" s="190" t="s">
        <v>138</v>
      </c>
      <c r="E67" s="191">
        <f>E68</f>
        <v>715</v>
      </c>
      <c r="F67" s="191">
        <f>F68</f>
        <v>715</v>
      </c>
    </row>
    <row r="68" spans="1:6" s="67" customFormat="1" ht="12.75">
      <c r="A68" s="193"/>
      <c r="B68" s="194" t="s">
        <v>200</v>
      </c>
      <c r="C68" s="62"/>
      <c r="D68" s="195" t="s">
        <v>139</v>
      </c>
      <c r="E68" s="83">
        <f>E72</f>
        <v>715</v>
      </c>
      <c r="F68" s="83">
        <f>F69</f>
        <v>715</v>
      </c>
    </row>
    <row r="69" spans="1:6" s="82" customFormat="1" ht="12.75">
      <c r="A69" s="196"/>
      <c r="B69" s="197"/>
      <c r="C69" s="84"/>
      <c r="D69" s="100" t="s">
        <v>78</v>
      </c>
      <c r="E69" s="72"/>
      <c r="F69" s="72">
        <v>715</v>
      </c>
    </row>
    <row r="70" spans="1:6" s="82" customFormat="1" ht="12.75">
      <c r="A70" s="196"/>
      <c r="B70" s="197"/>
      <c r="C70" s="84"/>
      <c r="D70" s="100" t="s">
        <v>6</v>
      </c>
      <c r="E70" s="72"/>
      <c r="F70" s="72"/>
    </row>
    <row r="71" spans="1:6" s="82" customFormat="1" ht="12.75">
      <c r="A71" s="196"/>
      <c r="B71" s="197"/>
      <c r="C71" s="84"/>
      <c r="D71" s="100" t="s">
        <v>182</v>
      </c>
      <c r="E71" s="72"/>
      <c r="F71" s="72"/>
    </row>
    <row r="72" spans="1:6" s="82" customFormat="1" ht="12.75">
      <c r="A72" s="196"/>
      <c r="B72" s="197"/>
      <c r="C72" s="84">
        <v>2110</v>
      </c>
      <c r="D72" s="100" t="s">
        <v>183</v>
      </c>
      <c r="E72" s="72">
        <v>715</v>
      </c>
      <c r="F72" s="72"/>
    </row>
    <row r="73" spans="1:6" s="82" customFormat="1" ht="12.75" customHeight="1">
      <c r="A73" s="196"/>
      <c r="B73" s="197"/>
      <c r="C73" s="84"/>
      <c r="D73" s="100" t="s">
        <v>184</v>
      </c>
      <c r="E73" s="72"/>
      <c r="F73" s="72"/>
    </row>
    <row r="74" spans="1:6" s="82" customFormat="1" ht="12.75">
      <c r="A74" s="196"/>
      <c r="B74" s="197"/>
      <c r="C74" s="84"/>
      <c r="D74" s="100" t="s">
        <v>185</v>
      </c>
      <c r="E74" s="72"/>
      <c r="F74" s="72"/>
    </row>
    <row r="75" spans="1:6" s="82" customFormat="1" ht="13.5" thickBot="1">
      <c r="A75" s="196"/>
      <c r="B75" s="197"/>
      <c r="C75" s="84"/>
      <c r="D75" s="100"/>
      <c r="E75" s="72"/>
      <c r="F75" s="72"/>
    </row>
    <row r="76" spans="1:6" s="192" customFormat="1" ht="16.5" thickBot="1">
      <c r="A76" s="187" t="s">
        <v>201</v>
      </c>
      <c r="B76" s="188"/>
      <c r="C76" s="189"/>
      <c r="D76" s="190" t="s">
        <v>202</v>
      </c>
      <c r="E76" s="191">
        <f>E77+E84</f>
        <v>3394700</v>
      </c>
      <c r="F76" s="191">
        <f>F77+F84</f>
        <v>3394700</v>
      </c>
    </row>
    <row r="77" spans="1:6" s="67" customFormat="1" ht="12.75">
      <c r="A77" s="193"/>
      <c r="B77" s="194" t="s">
        <v>203</v>
      </c>
      <c r="C77" s="62"/>
      <c r="D77" s="195" t="s">
        <v>204</v>
      </c>
      <c r="E77" s="83">
        <f>E81</f>
        <v>3373000</v>
      </c>
      <c r="F77" s="83">
        <f>F78</f>
        <v>3373000</v>
      </c>
    </row>
    <row r="78" spans="1:6" s="82" customFormat="1" ht="12.75">
      <c r="A78" s="196"/>
      <c r="B78" s="197"/>
      <c r="C78" s="84"/>
      <c r="D78" s="100" t="s">
        <v>78</v>
      </c>
      <c r="E78" s="72"/>
      <c r="F78" s="72">
        <v>3373000</v>
      </c>
    </row>
    <row r="79" spans="1:6" s="82" customFormat="1" ht="12.75">
      <c r="A79" s="196"/>
      <c r="B79" s="197"/>
      <c r="C79" s="84"/>
      <c r="D79" s="100" t="s">
        <v>6</v>
      </c>
      <c r="E79" s="72"/>
      <c r="F79" s="72"/>
    </row>
    <row r="80" spans="1:6" s="82" customFormat="1" ht="12.75">
      <c r="A80" s="196"/>
      <c r="B80" s="197"/>
      <c r="C80" s="84"/>
      <c r="D80" s="100" t="s">
        <v>205</v>
      </c>
      <c r="E80" s="72"/>
      <c r="F80" s="72">
        <v>2228328</v>
      </c>
    </row>
    <row r="81" spans="1:6" s="82" customFormat="1" ht="12.75">
      <c r="A81" s="196"/>
      <c r="B81" s="197"/>
      <c r="C81" s="84">
        <v>2110</v>
      </c>
      <c r="D81" s="100" t="s">
        <v>183</v>
      </c>
      <c r="E81" s="72">
        <v>3373000</v>
      </c>
      <c r="F81" s="72"/>
    </row>
    <row r="82" spans="1:6" s="82" customFormat="1" ht="12.75">
      <c r="A82" s="196"/>
      <c r="B82" s="197"/>
      <c r="C82" s="84"/>
      <c r="D82" s="100" t="s">
        <v>184</v>
      </c>
      <c r="E82" s="72"/>
      <c r="F82" s="72"/>
    </row>
    <row r="83" spans="1:6" s="82" customFormat="1" ht="12.75">
      <c r="A83" s="196"/>
      <c r="B83" s="197"/>
      <c r="C83" s="84"/>
      <c r="D83" s="100" t="s">
        <v>185</v>
      </c>
      <c r="E83" s="72"/>
      <c r="F83" s="72"/>
    </row>
    <row r="84" spans="1:6" s="82" customFormat="1" ht="12.75">
      <c r="A84" s="193"/>
      <c r="B84" s="194" t="s">
        <v>206</v>
      </c>
      <c r="C84" s="62"/>
      <c r="D84" s="195" t="s">
        <v>100</v>
      </c>
      <c r="E84" s="83">
        <f>E89+E92</f>
        <v>21700</v>
      </c>
      <c r="F84" s="83">
        <f>F85+F88</f>
        <v>21700</v>
      </c>
    </row>
    <row r="85" spans="1:6" s="82" customFormat="1" ht="12.75">
      <c r="A85" s="196"/>
      <c r="B85" s="197"/>
      <c r="C85" s="84"/>
      <c r="D85" s="100" t="s">
        <v>78</v>
      </c>
      <c r="E85" s="72"/>
      <c r="F85" s="72">
        <v>16700</v>
      </c>
    </row>
    <row r="86" spans="1:6" s="82" customFormat="1" ht="12.75">
      <c r="A86" s="196"/>
      <c r="B86" s="197"/>
      <c r="C86" s="84"/>
      <c r="D86" s="100" t="s">
        <v>6</v>
      </c>
      <c r="E86" s="72"/>
      <c r="F86" s="72"/>
    </row>
    <row r="87" spans="1:6" s="82" customFormat="1" ht="12.75">
      <c r="A87" s="196"/>
      <c r="B87" s="197"/>
      <c r="C87" s="84"/>
      <c r="D87" s="100" t="s">
        <v>205</v>
      </c>
      <c r="E87" s="72"/>
      <c r="F87" s="72">
        <v>0</v>
      </c>
    </row>
    <row r="88" spans="1:6" s="82" customFormat="1" ht="12.75">
      <c r="A88" s="196"/>
      <c r="B88" s="197"/>
      <c r="C88" s="84"/>
      <c r="D88" s="100" t="s">
        <v>207</v>
      </c>
      <c r="E88" s="72"/>
      <c r="F88" s="72">
        <v>5000</v>
      </c>
    </row>
    <row r="89" spans="1:6" s="82" customFormat="1" ht="12.75">
      <c r="A89" s="196"/>
      <c r="B89" s="197"/>
      <c r="C89" s="84">
        <v>2110</v>
      </c>
      <c r="D89" s="100" t="s">
        <v>183</v>
      </c>
      <c r="E89" s="72">
        <v>16700</v>
      </c>
      <c r="F89" s="72"/>
    </row>
    <row r="90" spans="1:6" s="82" customFormat="1" ht="12.75">
      <c r="A90" s="193"/>
      <c r="B90" s="194"/>
      <c r="C90" s="84"/>
      <c r="D90" s="100" t="s">
        <v>184</v>
      </c>
      <c r="E90" s="83"/>
      <c r="F90" s="83"/>
    </row>
    <row r="91" spans="1:6" s="82" customFormat="1" ht="12.75">
      <c r="A91" s="196"/>
      <c r="B91" s="197"/>
      <c r="C91" s="84"/>
      <c r="D91" s="100" t="s">
        <v>185</v>
      </c>
      <c r="E91" s="72"/>
      <c r="F91" s="72"/>
    </row>
    <row r="92" spans="1:6" s="82" customFormat="1" ht="12.75">
      <c r="A92" s="196"/>
      <c r="B92" s="197"/>
      <c r="C92" s="84">
        <v>6410</v>
      </c>
      <c r="D92" s="100" t="s">
        <v>208</v>
      </c>
      <c r="E92" s="72">
        <v>5000</v>
      </c>
      <c r="F92" s="72"/>
    </row>
    <row r="93" spans="1:6" s="82" customFormat="1" ht="12.75">
      <c r="A93" s="196"/>
      <c r="B93" s="197"/>
      <c r="C93" s="84"/>
      <c r="D93" s="100" t="s">
        <v>209</v>
      </c>
      <c r="E93" s="72"/>
      <c r="F93" s="72"/>
    </row>
    <row r="94" spans="1:6" s="82" customFormat="1" ht="13.5" thickBot="1">
      <c r="A94" s="196"/>
      <c r="B94" s="197"/>
      <c r="C94" s="84"/>
      <c r="D94" s="100" t="s">
        <v>210</v>
      </c>
      <c r="E94" s="72"/>
      <c r="F94" s="72"/>
    </row>
    <row r="95" spans="1:6" s="192" customFormat="1" ht="16.5" thickBot="1">
      <c r="A95" s="187" t="s">
        <v>211</v>
      </c>
      <c r="B95" s="188"/>
      <c r="C95" s="189"/>
      <c r="D95" s="190" t="s">
        <v>28</v>
      </c>
      <c r="E95" s="191">
        <f>E96</f>
        <v>1376360</v>
      </c>
      <c r="F95" s="191">
        <f>F96</f>
        <v>1376360</v>
      </c>
    </row>
    <row r="96" spans="1:6" s="82" customFormat="1" ht="12.75">
      <c r="A96" s="196"/>
      <c r="B96" s="194" t="s">
        <v>212</v>
      </c>
      <c r="C96" s="62"/>
      <c r="D96" s="195" t="s">
        <v>213</v>
      </c>
      <c r="E96" s="83">
        <f>E101</f>
        <v>1376360</v>
      </c>
      <c r="F96" s="83">
        <f>F98</f>
        <v>1376360</v>
      </c>
    </row>
    <row r="97" spans="1:6" s="82" customFormat="1" ht="12.75">
      <c r="A97" s="196"/>
      <c r="B97" s="194"/>
      <c r="C97" s="62"/>
      <c r="D97" s="195" t="s">
        <v>214</v>
      </c>
      <c r="E97" s="83"/>
      <c r="F97" s="83"/>
    </row>
    <row r="98" spans="1:6" s="82" customFormat="1" ht="12.75">
      <c r="A98" s="196"/>
      <c r="B98" s="197"/>
      <c r="C98" s="84"/>
      <c r="D98" s="100" t="s">
        <v>78</v>
      </c>
      <c r="E98" s="72"/>
      <c r="F98" s="72">
        <v>1376360</v>
      </c>
    </row>
    <row r="99" spans="1:6" s="82" customFormat="1" ht="12.75">
      <c r="A99" s="196"/>
      <c r="B99" s="197"/>
      <c r="C99" s="84"/>
      <c r="D99" s="100" t="s">
        <v>6</v>
      </c>
      <c r="E99" s="72"/>
      <c r="F99" s="72"/>
    </row>
    <row r="100" spans="1:6" s="82" customFormat="1" ht="12.75">
      <c r="A100" s="196"/>
      <c r="B100" s="197"/>
      <c r="C100" s="84"/>
      <c r="D100" s="100" t="s">
        <v>205</v>
      </c>
      <c r="E100" s="72"/>
      <c r="F100" s="72">
        <v>0</v>
      </c>
    </row>
    <row r="101" spans="1:6" s="82" customFormat="1" ht="12.75">
      <c r="A101" s="196"/>
      <c r="B101" s="197"/>
      <c r="C101" s="84">
        <v>2110</v>
      </c>
      <c r="D101" s="100" t="s">
        <v>183</v>
      </c>
      <c r="E101" s="72">
        <v>1376360</v>
      </c>
      <c r="F101" s="72"/>
    </row>
    <row r="102" spans="1:6" s="82" customFormat="1" ht="12.75">
      <c r="A102" s="196"/>
      <c r="B102" s="194"/>
      <c r="C102" s="84"/>
      <c r="D102" s="100" t="s">
        <v>184</v>
      </c>
      <c r="E102" s="83"/>
      <c r="F102" s="83"/>
    </row>
    <row r="103" spans="1:6" s="82" customFormat="1" ht="13.5" thickBot="1">
      <c r="A103" s="196"/>
      <c r="B103" s="197"/>
      <c r="C103" s="84"/>
      <c r="D103" s="100" t="s">
        <v>185</v>
      </c>
      <c r="E103" s="72"/>
      <c r="F103" s="72"/>
    </row>
    <row r="104" spans="1:6" s="192" customFormat="1" ht="16.5" thickBot="1">
      <c r="A104" s="187" t="s">
        <v>215</v>
      </c>
      <c r="B104" s="188"/>
      <c r="C104" s="189"/>
      <c r="D104" s="190" t="s">
        <v>109</v>
      </c>
      <c r="E104" s="191">
        <f>E105</f>
        <v>7000</v>
      </c>
      <c r="F104" s="191">
        <f>F105</f>
        <v>7000</v>
      </c>
    </row>
    <row r="105" spans="1:6" s="67" customFormat="1" ht="12.75">
      <c r="A105" s="193"/>
      <c r="B105" s="194" t="s">
        <v>216</v>
      </c>
      <c r="C105" s="62"/>
      <c r="D105" s="195" t="s">
        <v>217</v>
      </c>
      <c r="E105" s="83">
        <f>E110</f>
        <v>7000</v>
      </c>
      <c r="F105" s="83">
        <f>F107</f>
        <v>7000</v>
      </c>
    </row>
    <row r="106" spans="1:6" s="67" customFormat="1" ht="12.75">
      <c r="A106" s="193"/>
      <c r="B106" s="194"/>
      <c r="C106" s="62"/>
      <c r="D106" s="195" t="s">
        <v>218</v>
      </c>
      <c r="E106" s="83"/>
      <c r="F106" s="83"/>
    </row>
    <row r="107" spans="1:6" s="82" customFormat="1" ht="12.75">
      <c r="A107" s="196"/>
      <c r="B107" s="197"/>
      <c r="C107" s="84"/>
      <c r="D107" s="100" t="s">
        <v>78</v>
      </c>
      <c r="E107" s="72"/>
      <c r="F107" s="72">
        <v>7000</v>
      </c>
    </row>
    <row r="108" spans="1:6" s="82" customFormat="1" ht="12.75">
      <c r="A108" s="196"/>
      <c r="B108" s="197"/>
      <c r="C108" s="84"/>
      <c r="D108" s="100" t="s">
        <v>6</v>
      </c>
      <c r="E108" s="72"/>
      <c r="F108" s="72"/>
    </row>
    <row r="109" spans="1:6" ht="12.75">
      <c r="A109" s="199"/>
      <c r="B109" s="201"/>
      <c r="C109" s="9"/>
      <c r="D109" s="202" t="s">
        <v>219</v>
      </c>
      <c r="E109" s="12"/>
      <c r="F109" s="12">
        <v>0</v>
      </c>
    </row>
    <row r="110" spans="1:6" ht="12.75">
      <c r="A110" s="199"/>
      <c r="B110" s="201"/>
      <c r="C110" s="9">
        <v>2110</v>
      </c>
      <c r="D110" s="202" t="s">
        <v>183</v>
      </c>
      <c r="E110" s="12">
        <v>7000</v>
      </c>
      <c r="F110" s="12"/>
    </row>
    <row r="111" spans="1:6" ht="12.75">
      <c r="A111" s="199"/>
      <c r="B111" s="201"/>
      <c r="C111" s="9"/>
      <c r="D111" s="202" t="s">
        <v>184</v>
      </c>
      <c r="E111" s="12"/>
      <c r="F111" s="12"/>
    </row>
    <row r="112" spans="1:6" ht="13.5" thickBot="1">
      <c r="A112" s="199"/>
      <c r="B112" s="201"/>
      <c r="C112" s="9"/>
      <c r="D112" s="202" t="s">
        <v>185</v>
      </c>
      <c r="E112" s="12"/>
      <c r="F112" s="12"/>
    </row>
    <row r="113" spans="1:6" ht="16.5" thickBot="1">
      <c r="A113" s="187" t="s">
        <v>220</v>
      </c>
      <c r="B113" s="188"/>
      <c r="C113" s="189"/>
      <c r="D113" s="190" t="s">
        <v>221</v>
      </c>
      <c r="E113" s="191">
        <f>E114</f>
        <v>150000</v>
      </c>
      <c r="F113" s="191">
        <f>F114</f>
        <v>150000</v>
      </c>
    </row>
    <row r="114" spans="1:6" s="30" customFormat="1" ht="12.75">
      <c r="A114" s="193"/>
      <c r="B114" s="194" t="s">
        <v>222</v>
      </c>
      <c r="C114" s="62"/>
      <c r="D114" s="195" t="s">
        <v>223</v>
      </c>
      <c r="E114" s="83">
        <f>E118</f>
        <v>150000</v>
      </c>
      <c r="F114" s="83">
        <f>F115</f>
        <v>150000</v>
      </c>
    </row>
    <row r="115" spans="1:6" ht="12.75">
      <c r="A115" s="196"/>
      <c r="B115" s="197"/>
      <c r="C115" s="84"/>
      <c r="D115" s="100" t="s">
        <v>78</v>
      </c>
      <c r="E115" s="72"/>
      <c r="F115" s="72">
        <v>150000</v>
      </c>
    </row>
    <row r="116" spans="1:6" ht="12.75">
      <c r="A116" s="196"/>
      <c r="B116" s="197"/>
      <c r="C116" s="84"/>
      <c r="D116" s="100" t="s">
        <v>6</v>
      </c>
      <c r="E116" s="72"/>
      <c r="F116" s="72"/>
    </row>
    <row r="117" spans="1:6" ht="12.75">
      <c r="A117" s="196"/>
      <c r="B117" s="197"/>
      <c r="C117" s="84"/>
      <c r="D117" s="100" t="s">
        <v>219</v>
      </c>
      <c r="E117" s="72"/>
      <c r="F117" s="72">
        <v>83722</v>
      </c>
    </row>
    <row r="118" spans="1:6" ht="12.75">
      <c r="A118" s="196"/>
      <c r="B118" s="197"/>
      <c r="C118" s="84">
        <v>2110</v>
      </c>
      <c r="D118" s="100" t="s">
        <v>183</v>
      </c>
      <c r="E118" s="72">
        <v>150000</v>
      </c>
      <c r="F118" s="72"/>
    </row>
    <row r="119" spans="1:6" ht="12.75">
      <c r="A119" s="196"/>
      <c r="B119" s="197"/>
      <c r="C119" s="84"/>
      <c r="D119" s="100" t="s">
        <v>184</v>
      </c>
      <c r="E119" s="72"/>
      <c r="F119" s="72"/>
    </row>
    <row r="120" spans="1:6" ht="12.75">
      <c r="A120" s="196"/>
      <c r="B120" s="197"/>
      <c r="C120" s="84"/>
      <c r="D120" s="100" t="s">
        <v>185</v>
      </c>
      <c r="E120" s="72"/>
      <c r="F120" s="72"/>
    </row>
    <row r="121" spans="1:6" ht="13.5" thickBot="1">
      <c r="A121" s="199"/>
      <c r="C121" s="9"/>
      <c r="D121" s="202"/>
      <c r="E121" s="12"/>
      <c r="F121" s="12"/>
    </row>
    <row r="122" spans="1:6" ht="19.5" thickBot="1">
      <c r="A122" s="134"/>
      <c r="B122" s="204"/>
      <c r="C122" s="132"/>
      <c r="D122" s="205" t="s">
        <v>224</v>
      </c>
      <c r="E122" s="191">
        <f>E104+E95+E76+E51+E26+E20+E12+E113+E67</f>
        <v>5622275</v>
      </c>
      <c r="F122" s="191">
        <f>F104+F95+F76+F51+F26+F20+F12+F113+F67</f>
        <v>5622275</v>
      </c>
    </row>
    <row r="125" spans="1:6" ht="12.75">
      <c r="A125" s="201"/>
      <c r="B125" s="201"/>
      <c r="C125" s="206"/>
      <c r="D125" s="207"/>
      <c r="E125" s="208"/>
      <c r="F125" s="209"/>
    </row>
    <row r="126" spans="3:5" ht="12.75">
      <c r="C126" s="210"/>
      <c r="D126" s="7"/>
      <c r="E126" s="33"/>
    </row>
    <row r="127" spans="3:5" ht="12.75">
      <c r="C127" s="210"/>
      <c r="D127" s="7"/>
      <c r="E127" s="33"/>
    </row>
    <row r="128" spans="3:5" ht="12.75">
      <c r="C128" s="210"/>
      <c r="D128" s="7"/>
      <c r="E128" s="33"/>
    </row>
    <row r="129" spans="3:5" ht="12.75">
      <c r="C129" s="210"/>
      <c r="D129" s="7"/>
      <c r="E129" s="33"/>
    </row>
    <row r="130" spans="3:5" ht="12.75">
      <c r="C130" s="210"/>
      <c r="D130" s="7"/>
      <c r="E130" s="33"/>
    </row>
    <row r="131" spans="3:5" ht="12.75">
      <c r="C131" s="210"/>
      <c r="D131" s="7"/>
      <c r="E131" s="33"/>
    </row>
    <row r="132" spans="3:5" ht="12.75">
      <c r="C132" s="210"/>
      <c r="D132" s="7"/>
      <c r="E132" s="33"/>
    </row>
    <row r="133" spans="3:5" ht="12.75">
      <c r="C133" s="210"/>
      <c r="D133" s="7"/>
      <c r="E133" s="33"/>
    </row>
    <row r="134" spans="3:5" ht="12.75">
      <c r="C134" s="210"/>
      <c r="D134" s="7"/>
      <c r="E134" s="33"/>
    </row>
    <row r="135" spans="3:7" ht="12.75">
      <c r="C135" s="210"/>
      <c r="D135" s="7"/>
      <c r="E135" s="33"/>
      <c r="G135" s="7"/>
    </row>
    <row r="136" spans="3:5" ht="12.75">
      <c r="C136" s="210"/>
      <c r="D136" s="7"/>
      <c r="E136" s="33"/>
    </row>
    <row r="137" spans="3:5" ht="12.75">
      <c r="C137" s="210"/>
      <c r="D137" s="7"/>
      <c r="E137" s="33"/>
    </row>
    <row r="138" spans="3:5" ht="12.75">
      <c r="C138" s="210"/>
      <c r="D138" s="7"/>
      <c r="E138" s="33"/>
    </row>
    <row r="139" spans="3:5" ht="12.75">
      <c r="C139" s="210"/>
      <c r="D139" s="7"/>
      <c r="E139" s="33"/>
    </row>
    <row r="140" ht="12.75">
      <c r="E140" s="211"/>
    </row>
  </sheetData>
  <mergeCells count="2">
    <mergeCell ref="E1:F1"/>
    <mergeCell ref="E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7"/>
  <sheetViews>
    <sheetView zoomScale="75" zoomScaleNormal="75" workbookViewId="0" topLeftCell="B1">
      <selection activeCell="G25" sqref="G25"/>
    </sheetView>
  </sheetViews>
  <sheetFormatPr defaultColWidth="9.00390625" defaultRowHeight="12.75"/>
  <cols>
    <col min="1" max="1" width="3.625" style="1" customWidth="1"/>
    <col min="2" max="2" width="6.875" style="1" customWidth="1"/>
    <col min="3" max="3" width="7.375" style="1" customWidth="1"/>
    <col min="4" max="4" width="3.125" style="38" customWidth="1"/>
    <col min="5" max="5" width="38.875" style="2" customWidth="1"/>
    <col min="6" max="6" width="15.375" style="2" customWidth="1"/>
    <col min="7" max="8" width="14.625" style="2" customWidth="1"/>
    <col min="9" max="9" width="14.375" style="2" customWidth="1"/>
    <col min="10" max="10" width="13.125" style="2" customWidth="1"/>
    <col min="11" max="16384" width="9.125" style="2" customWidth="1"/>
  </cols>
  <sheetData>
    <row r="1" spans="2:9" ht="12.75">
      <c r="B1" s="26"/>
      <c r="G1" s="30" t="s">
        <v>18</v>
      </c>
      <c r="H1" s="30"/>
      <c r="I1" s="7"/>
    </row>
    <row r="2" spans="2:9" ht="12.75">
      <c r="B2" s="26"/>
      <c r="H2" s="30"/>
      <c r="I2" s="7"/>
    </row>
    <row r="3" spans="7:9" ht="12.75">
      <c r="G3" s="2" t="s">
        <v>137</v>
      </c>
      <c r="I3" s="7"/>
    </row>
    <row r="4" spans="7:10" ht="12.75">
      <c r="G4" s="2" t="s">
        <v>16</v>
      </c>
      <c r="I4" s="7"/>
      <c r="J4" s="2" t="s">
        <v>8</v>
      </c>
    </row>
    <row r="5" spans="5:10" ht="18.75">
      <c r="E5" s="300" t="s">
        <v>136</v>
      </c>
      <c r="F5" s="300"/>
      <c r="G5" s="14"/>
      <c r="H5" s="14"/>
      <c r="I5" s="15"/>
      <c r="J5" s="2" t="s">
        <v>8</v>
      </c>
    </row>
    <row r="6" spans="6:9" ht="16.5" thickBot="1">
      <c r="F6" s="56"/>
      <c r="G6" s="14"/>
      <c r="H6" s="14"/>
      <c r="I6" s="15"/>
    </row>
    <row r="7" spans="1:9" s="1" customFormat="1" ht="13.5" thickBot="1">
      <c r="A7" s="19"/>
      <c r="B7" s="17"/>
      <c r="C7" s="20"/>
      <c r="D7" s="39"/>
      <c r="E7" s="3"/>
      <c r="F7" s="3"/>
      <c r="G7" s="297" t="s">
        <v>1</v>
      </c>
      <c r="H7" s="298"/>
      <c r="I7" s="299"/>
    </row>
    <row r="8" spans="1:9" s="1" customFormat="1" ht="12.75">
      <c r="A8" s="22" t="s">
        <v>98</v>
      </c>
      <c r="B8" s="10" t="s">
        <v>2</v>
      </c>
      <c r="C8" s="21" t="s">
        <v>10</v>
      </c>
      <c r="D8" s="40"/>
      <c r="E8" s="10" t="s">
        <v>3</v>
      </c>
      <c r="F8" s="10" t="s">
        <v>4</v>
      </c>
      <c r="G8" s="10" t="s">
        <v>5</v>
      </c>
      <c r="H8" s="126" t="s">
        <v>128</v>
      </c>
      <c r="I8" s="161" t="s">
        <v>11</v>
      </c>
    </row>
    <row r="9" spans="1:9" s="1" customFormat="1" ht="12.75">
      <c r="A9" s="22"/>
      <c r="B9" s="10"/>
      <c r="C9" s="21"/>
      <c r="D9" s="40"/>
      <c r="E9" s="10"/>
      <c r="F9" s="10"/>
      <c r="G9" s="10"/>
      <c r="H9" s="126" t="s">
        <v>129</v>
      </c>
      <c r="I9" s="9" t="s">
        <v>20</v>
      </c>
    </row>
    <row r="10" spans="1:9" s="1" customFormat="1" ht="13.5" thickBot="1">
      <c r="A10" s="16"/>
      <c r="B10" s="18"/>
      <c r="C10" s="18"/>
      <c r="D10" s="41"/>
      <c r="E10" s="4"/>
      <c r="F10" s="4"/>
      <c r="G10" s="4"/>
      <c r="H10" s="131" t="s">
        <v>130</v>
      </c>
      <c r="I10" s="51"/>
    </row>
    <row r="11" spans="1:9" s="1" customFormat="1" ht="14.25" customHeight="1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5">
        <v>7</v>
      </c>
      <c r="H11" s="5">
        <v>8</v>
      </c>
      <c r="I11" s="5">
        <v>9</v>
      </c>
    </row>
    <row r="12" spans="1:9" s="67" customFormat="1" ht="13.5" thickBot="1">
      <c r="A12" s="89">
        <v>1</v>
      </c>
      <c r="B12" s="90" t="s">
        <v>39</v>
      </c>
      <c r="C12" s="91"/>
      <c r="D12" s="92">
        <v>1</v>
      </c>
      <c r="E12" s="80" t="s">
        <v>40</v>
      </c>
      <c r="F12" s="81">
        <f>F13</f>
        <v>37000</v>
      </c>
      <c r="G12" s="93"/>
      <c r="H12" s="93"/>
      <c r="I12" s="94">
        <f>I13</f>
        <v>37000</v>
      </c>
    </row>
    <row r="13" spans="1:9" s="67" customFormat="1" ht="12.75">
      <c r="A13" s="62"/>
      <c r="B13" s="68"/>
      <c r="C13" s="95" t="s">
        <v>88</v>
      </c>
      <c r="D13" s="96"/>
      <c r="E13" s="73" t="s">
        <v>95</v>
      </c>
      <c r="F13" s="66">
        <f>F15</f>
        <v>37000</v>
      </c>
      <c r="G13" s="97"/>
      <c r="H13" s="97"/>
      <c r="I13" s="83">
        <f>I15</f>
        <v>37000</v>
      </c>
    </row>
    <row r="14" spans="1:9" s="67" customFormat="1" ht="12.75">
      <c r="A14" s="62"/>
      <c r="B14" s="68"/>
      <c r="C14" s="95"/>
      <c r="D14" s="96"/>
      <c r="E14" s="73" t="s">
        <v>89</v>
      </c>
      <c r="F14" s="66"/>
      <c r="G14" s="97"/>
      <c r="H14" s="97"/>
      <c r="I14" s="83"/>
    </row>
    <row r="15" spans="1:9" s="82" customFormat="1" ht="12.75">
      <c r="A15" s="84"/>
      <c r="B15" s="68"/>
      <c r="C15" s="68"/>
      <c r="D15" s="98" t="s">
        <v>48</v>
      </c>
      <c r="E15" s="73" t="s">
        <v>12</v>
      </c>
      <c r="F15" s="71">
        <f>I15</f>
        <v>37000</v>
      </c>
      <c r="G15" s="70"/>
      <c r="H15" s="70"/>
      <c r="I15" s="72">
        <v>37000</v>
      </c>
    </row>
    <row r="16" spans="1:9" s="82" customFormat="1" ht="12.75">
      <c r="A16" s="84"/>
      <c r="B16" s="68"/>
      <c r="C16" s="68"/>
      <c r="D16" s="98" t="s">
        <v>49</v>
      </c>
      <c r="E16" s="73" t="s">
        <v>31</v>
      </c>
      <c r="F16" s="99">
        <f>I16</f>
        <v>0</v>
      </c>
      <c r="G16" s="72"/>
      <c r="H16" s="72"/>
      <c r="I16" s="72">
        <v>0</v>
      </c>
    </row>
    <row r="17" spans="1:9" s="82" customFormat="1" ht="13.5" thickBot="1">
      <c r="A17" s="84"/>
      <c r="B17" s="68"/>
      <c r="C17" s="68"/>
      <c r="D17" s="98"/>
      <c r="E17" s="73"/>
      <c r="F17" s="99"/>
      <c r="G17" s="72"/>
      <c r="H17" s="72"/>
      <c r="I17" s="72"/>
    </row>
    <row r="18" spans="1:9" s="67" customFormat="1" ht="13.5" thickBot="1">
      <c r="A18" s="89">
        <v>2</v>
      </c>
      <c r="B18" s="90" t="s">
        <v>22</v>
      </c>
      <c r="C18" s="91"/>
      <c r="D18" s="92">
        <v>1</v>
      </c>
      <c r="E18" s="80" t="s">
        <v>30</v>
      </c>
      <c r="F18" s="81">
        <f>G18+I18</f>
        <v>65158</v>
      </c>
      <c r="G18" s="94">
        <f>G22+G19</f>
        <v>65158</v>
      </c>
      <c r="H18" s="94"/>
      <c r="I18" s="94">
        <f>I19+I22</f>
        <v>0</v>
      </c>
    </row>
    <row r="19" spans="1:9" s="67" customFormat="1" ht="12.75">
      <c r="A19" s="62"/>
      <c r="B19" s="68"/>
      <c r="C19" s="95" t="s">
        <v>90</v>
      </c>
      <c r="D19" s="96"/>
      <c r="E19" s="73" t="s">
        <v>91</v>
      </c>
      <c r="F19" s="66">
        <f>F20</f>
        <v>53158</v>
      </c>
      <c r="G19" s="83">
        <f>G20</f>
        <v>53158</v>
      </c>
      <c r="H19" s="83"/>
      <c r="I19" s="83">
        <f>I20</f>
        <v>0</v>
      </c>
    </row>
    <row r="20" spans="1:9" s="82" customFormat="1" ht="12.75">
      <c r="A20" s="84"/>
      <c r="B20" s="68"/>
      <c r="C20" s="68"/>
      <c r="D20" s="98" t="s">
        <v>48</v>
      </c>
      <c r="E20" s="73" t="s">
        <v>12</v>
      </c>
      <c r="F20" s="71">
        <f>G20</f>
        <v>53158</v>
      </c>
      <c r="G20" s="72">
        <v>53158</v>
      </c>
      <c r="H20" s="72"/>
      <c r="I20" s="72"/>
    </row>
    <row r="21" spans="1:9" s="67" customFormat="1" ht="12.75">
      <c r="A21" s="62"/>
      <c r="B21" s="95"/>
      <c r="C21" s="63"/>
      <c r="D21" s="64"/>
      <c r="E21" s="65"/>
      <c r="F21" s="66"/>
      <c r="G21" s="83"/>
      <c r="H21" s="83"/>
      <c r="I21" s="83"/>
    </row>
    <row r="22" spans="1:9" s="67" customFormat="1" ht="12.75">
      <c r="A22" s="62"/>
      <c r="B22" s="68"/>
      <c r="C22" s="95" t="s">
        <v>42</v>
      </c>
      <c r="D22" s="96"/>
      <c r="E22" s="73" t="s">
        <v>43</v>
      </c>
      <c r="F22" s="66">
        <f>F23</f>
        <v>12000</v>
      </c>
      <c r="G22" s="83">
        <f>G23</f>
        <v>12000</v>
      </c>
      <c r="H22" s="83"/>
      <c r="I22" s="83">
        <f>I23</f>
        <v>0</v>
      </c>
    </row>
    <row r="23" spans="1:9" s="82" customFormat="1" ht="12.75">
      <c r="A23" s="84"/>
      <c r="B23" s="68"/>
      <c r="C23" s="68"/>
      <c r="D23" s="98" t="s">
        <v>48</v>
      </c>
      <c r="E23" s="73" t="s">
        <v>12</v>
      </c>
      <c r="F23" s="71">
        <f>G23</f>
        <v>12000</v>
      </c>
      <c r="G23" s="72">
        <v>12000</v>
      </c>
      <c r="H23" s="72"/>
      <c r="I23" s="72"/>
    </row>
    <row r="24" spans="1:9" s="82" customFormat="1" ht="13.5" thickBot="1">
      <c r="A24" s="84"/>
      <c r="B24" s="68"/>
      <c r="C24" s="68"/>
      <c r="D24" s="98"/>
      <c r="E24" s="73"/>
      <c r="F24" s="71"/>
      <c r="G24" s="70"/>
      <c r="H24" s="70"/>
      <c r="I24" s="72"/>
    </row>
    <row r="25" spans="1:9" s="67" customFormat="1" ht="13.5" thickBot="1">
      <c r="A25" s="76">
        <v>3</v>
      </c>
      <c r="B25" s="89">
        <v>600</v>
      </c>
      <c r="C25" s="91"/>
      <c r="D25" s="92">
        <v>1</v>
      </c>
      <c r="E25" s="80" t="s">
        <v>21</v>
      </c>
      <c r="F25" s="81">
        <f aca="true" t="shared" si="0" ref="F25:F30">G25</f>
        <v>5049734</v>
      </c>
      <c r="G25" s="94">
        <f>G26</f>
        <v>5049734</v>
      </c>
      <c r="H25" s="94"/>
      <c r="I25" s="94"/>
    </row>
    <row r="26" spans="1:9" s="67" customFormat="1" ht="12.75">
      <c r="A26" s="62"/>
      <c r="B26" s="68"/>
      <c r="C26" s="63">
        <v>60014</v>
      </c>
      <c r="D26" s="64"/>
      <c r="E26" s="73" t="s">
        <v>32</v>
      </c>
      <c r="F26" s="66">
        <f t="shared" si="0"/>
        <v>5049734</v>
      </c>
      <c r="G26" s="83">
        <f>G27+G29+G30</f>
        <v>5049734</v>
      </c>
      <c r="H26" s="83"/>
      <c r="I26" s="83"/>
    </row>
    <row r="27" spans="1:9" s="82" customFormat="1" ht="12.75">
      <c r="A27" s="84"/>
      <c r="B27" s="68"/>
      <c r="C27" s="68"/>
      <c r="D27" s="98" t="s">
        <v>48</v>
      </c>
      <c r="E27" s="73" t="s">
        <v>12</v>
      </c>
      <c r="F27" s="71">
        <f t="shared" si="0"/>
        <v>1417500</v>
      </c>
      <c r="G27" s="72">
        <v>1417500</v>
      </c>
      <c r="H27" s="72"/>
      <c r="I27" s="72"/>
    </row>
    <row r="28" spans="1:9" s="82" customFormat="1" ht="12.75">
      <c r="A28" s="84"/>
      <c r="B28" s="63"/>
      <c r="C28" s="68"/>
      <c r="D28" s="98" t="s">
        <v>49</v>
      </c>
      <c r="E28" s="73" t="s">
        <v>31</v>
      </c>
      <c r="F28" s="71">
        <f t="shared" si="0"/>
        <v>430920</v>
      </c>
      <c r="G28" s="72">
        <v>430920</v>
      </c>
      <c r="H28" s="72"/>
      <c r="I28" s="72"/>
    </row>
    <row r="29" spans="1:9" s="82" customFormat="1" ht="12.75">
      <c r="A29" s="84"/>
      <c r="B29" s="63"/>
      <c r="C29" s="68"/>
      <c r="D29" s="88" t="s">
        <v>61</v>
      </c>
      <c r="E29" s="70" t="s">
        <v>53</v>
      </c>
      <c r="F29" s="71">
        <f t="shared" si="0"/>
        <v>62500</v>
      </c>
      <c r="G29" s="72">
        <v>62500</v>
      </c>
      <c r="H29" s="72"/>
      <c r="I29" s="72"/>
    </row>
    <row r="30" spans="1:9" s="82" customFormat="1" ht="12.75">
      <c r="A30" s="84"/>
      <c r="B30" s="62"/>
      <c r="C30" s="84"/>
      <c r="D30" s="164" t="s">
        <v>61</v>
      </c>
      <c r="E30" s="70" t="s">
        <v>160</v>
      </c>
      <c r="F30" s="71">
        <f t="shared" si="0"/>
        <v>3569734</v>
      </c>
      <c r="G30" s="72">
        <v>3569734</v>
      </c>
      <c r="H30" s="72"/>
      <c r="I30" s="72"/>
    </row>
    <row r="31" spans="1:9" s="82" customFormat="1" ht="13.5" thickBot="1">
      <c r="A31" s="85"/>
      <c r="B31" s="75"/>
      <c r="C31" s="68"/>
      <c r="D31" s="98"/>
      <c r="E31" s="73"/>
      <c r="F31" s="71"/>
      <c r="G31" s="72"/>
      <c r="H31" s="72"/>
      <c r="I31" s="72"/>
    </row>
    <row r="32" spans="1:9" s="82" customFormat="1" ht="13.5" thickBot="1">
      <c r="A32" s="76">
        <v>4</v>
      </c>
      <c r="B32" s="89">
        <v>630</v>
      </c>
      <c r="C32" s="78"/>
      <c r="D32" s="79">
        <v>1</v>
      </c>
      <c r="E32" s="80" t="s">
        <v>125</v>
      </c>
      <c r="F32" s="94">
        <f aca="true" t="shared" si="1" ref="F32:I33">F33</f>
        <v>14000</v>
      </c>
      <c r="G32" s="94">
        <f t="shared" si="1"/>
        <v>14000</v>
      </c>
      <c r="H32" s="94"/>
      <c r="I32" s="94">
        <f t="shared" si="1"/>
        <v>0</v>
      </c>
    </row>
    <row r="33" spans="1:9" s="67" customFormat="1" ht="12.75">
      <c r="A33" s="62"/>
      <c r="B33" s="68"/>
      <c r="C33" s="63">
        <v>63003</v>
      </c>
      <c r="D33" s="64"/>
      <c r="E33" s="73" t="s">
        <v>126</v>
      </c>
      <c r="F33" s="66">
        <f t="shared" si="1"/>
        <v>14000</v>
      </c>
      <c r="G33" s="83">
        <f t="shared" si="1"/>
        <v>14000</v>
      </c>
      <c r="H33" s="83"/>
      <c r="I33" s="83">
        <f t="shared" si="1"/>
        <v>0</v>
      </c>
    </row>
    <row r="34" spans="1:9" s="82" customFormat="1" ht="12.75">
      <c r="A34" s="84"/>
      <c r="B34" s="68"/>
      <c r="C34" s="68"/>
      <c r="D34" s="98" t="s">
        <v>48</v>
      </c>
      <c r="E34" s="73" t="s">
        <v>12</v>
      </c>
      <c r="F34" s="71">
        <f>G34+I34</f>
        <v>14000</v>
      </c>
      <c r="G34" s="71">
        <v>14000</v>
      </c>
      <c r="H34" s="71"/>
      <c r="I34" s="72"/>
    </row>
    <row r="35" spans="1:9" s="82" customFormat="1" ht="13.5" thickBot="1">
      <c r="A35" s="84"/>
      <c r="B35" s="63"/>
      <c r="C35" s="68"/>
      <c r="D35" s="154"/>
      <c r="E35" s="73"/>
      <c r="F35" s="71"/>
      <c r="G35" s="72"/>
      <c r="H35" s="72"/>
      <c r="I35" s="72"/>
    </row>
    <row r="36" spans="1:9" s="82" customFormat="1" ht="13.5" thickBot="1">
      <c r="A36" s="76">
        <v>5</v>
      </c>
      <c r="B36" s="89">
        <v>700</v>
      </c>
      <c r="C36" s="78"/>
      <c r="D36" s="79">
        <v>1</v>
      </c>
      <c r="E36" s="80" t="s">
        <v>29</v>
      </c>
      <c r="F36" s="94">
        <f aca="true" t="shared" si="2" ref="F36:I37">F37</f>
        <v>29000</v>
      </c>
      <c r="G36" s="94">
        <f t="shared" si="2"/>
        <v>10000</v>
      </c>
      <c r="H36" s="94"/>
      <c r="I36" s="94">
        <f t="shared" si="2"/>
        <v>19000</v>
      </c>
    </row>
    <row r="37" spans="1:9" s="67" customFormat="1" ht="12.75">
      <c r="A37" s="62"/>
      <c r="B37" s="68"/>
      <c r="C37" s="63">
        <v>70005</v>
      </c>
      <c r="D37" s="64"/>
      <c r="E37" s="73" t="s">
        <v>13</v>
      </c>
      <c r="F37" s="66">
        <f t="shared" si="2"/>
        <v>29000</v>
      </c>
      <c r="G37" s="83">
        <f t="shared" si="2"/>
        <v>10000</v>
      </c>
      <c r="H37" s="83"/>
      <c r="I37" s="83">
        <f t="shared" si="2"/>
        <v>19000</v>
      </c>
    </row>
    <row r="38" spans="1:9" s="82" customFormat="1" ht="12.75">
      <c r="A38" s="84"/>
      <c r="B38" s="68"/>
      <c r="C38" s="68"/>
      <c r="D38" s="98" t="s">
        <v>48</v>
      </c>
      <c r="E38" s="73" t="s">
        <v>12</v>
      </c>
      <c r="F38" s="71">
        <f>G38+I38</f>
        <v>29000</v>
      </c>
      <c r="G38" s="71">
        <v>10000</v>
      </c>
      <c r="H38" s="71"/>
      <c r="I38" s="72">
        <v>19000</v>
      </c>
    </row>
    <row r="39" spans="1:9" s="82" customFormat="1" ht="13.5" thickBot="1">
      <c r="A39" s="84"/>
      <c r="B39" s="68"/>
      <c r="C39" s="84"/>
      <c r="D39" s="98"/>
      <c r="E39" s="73"/>
      <c r="F39" s="100"/>
      <c r="G39" s="70"/>
      <c r="H39" s="73"/>
      <c r="I39" s="71"/>
    </row>
    <row r="40" spans="1:10" s="100" customFormat="1" ht="13.5" thickBot="1">
      <c r="A40" s="76">
        <v>6</v>
      </c>
      <c r="B40" s="89">
        <v>710</v>
      </c>
      <c r="C40" s="78"/>
      <c r="D40" s="79">
        <v>1</v>
      </c>
      <c r="E40" s="80" t="s">
        <v>23</v>
      </c>
      <c r="F40" s="81">
        <f>H40+I40+G40</f>
        <v>466323</v>
      </c>
      <c r="G40" s="81">
        <f>G41+G59</f>
        <v>39323</v>
      </c>
      <c r="H40" s="81"/>
      <c r="I40" s="81">
        <f>I45+I52+I55+I49</f>
        <v>427000</v>
      </c>
      <c r="J40" s="101"/>
    </row>
    <row r="41" spans="1:9" s="100" customFormat="1" ht="12.75">
      <c r="A41" s="153"/>
      <c r="B41" s="153"/>
      <c r="C41" s="63">
        <v>71005</v>
      </c>
      <c r="D41" s="98"/>
      <c r="E41" s="65" t="s">
        <v>163</v>
      </c>
      <c r="F41" s="66">
        <f>G41</f>
        <v>2500</v>
      </c>
      <c r="G41" s="66">
        <f>G42</f>
        <v>2500</v>
      </c>
      <c r="H41" s="66"/>
      <c r="I41" s="66"/>
    </row>
    <row r="42" spans="1:9" s="100" customFormat="1" ht="12.75">
      <c r="A42" s="62"/>
      <c r="B42" s="62"/>
      <c r="C42" s="68"/>
      <c r="D42" s="98" t="s">
        <v>48</v>
      </c>
      <c r="E42" s="73" t="s">
        <v>12</v>
      </c>
      <c r="F42" s="66">
        <f>G42</f>
        <v>2500</v>
      </c>
      <c r="G42" s="71">
        <v>2500</v>
      </c>
      <c r="H42" s="66"/>
      <c r="I42" s="66"/>
    </row>
    <row r="43" spans="1:9" s="100" customFormat="1" ht="12.75">
      <c r="A43" s="62"/>
      <c r="B43" s="62"/>
      <c r="C43" s="68"/>
      <c r="D43" s="98" t="s">
        <v>49</v>
      </c>
      <c r="E43" s="73" t="s">
        <v>31</v>
      </c>
      <c r="F43" s="66"/>
      <c r="G43" s="71">
        <v>0</v>
      </c>
      <c r="H43" s="66"/>
      <c r="I43" s="66"/>
    </row>
    <row r="44" spans="1:9" s="100" customFormat="1" ht="12.75">
      <c r="A44" s="62"/>
      <c r="B44" s="62"/>
      <c r="C44" s="68"/>
      <c r="D44" s="98"/>
      <c r="E44" s="73"/>
      <c r="F44" s="66"/>
      <c r="G44" s="66"/>
      <c r="H44" s="66"/>
      <c r="I44" s="66"/>
    </row>
    <row r="45" spans="1:9" s="67" customFormat="1" ht="12.75">
      <c r="A45" s="62"/>
      <c r="B45" s="63"/>
      <c r="C45" s="62">
        <v>71012</v>
      </c>
      <c r="D45" s="64"/>
      <c r="E45" s="65" t="s">
        <v>127</v>
      </c>
      <c r="F45" s="83">
        <f>F46</f>
        <v>125000</v>
      </c>
      <c r="G45" s="83"/>
      <c r="H45" s="83"/>
      <c r="I45" s="83">
        <f>I46</f>
        <v>125000</v>
      </c>
    </row>
    <row r="46" spans="1:9" s="67" customFormat="1" ht="12.75">
      <c r="A46" s="62"/>
      <c r="B46" s="68"/>
      <c r="C46" s="63"/>
      <c r="D46" s="98" t="s">
        <v>48</v>
      </c>
      <c r="E46" s="73" t="s">
        <v>12</v>
      </c>
      <c r="F46" s="71">
        <f>F47</f>
        <v>125000</v>
      </c>
      <c r="G46" s="97"/>
      <c r="H46" s="97"/>
      <c r="I46" s="72">
        <v>125000</v>
      </c>
    </row>
    <row r="47" spans="1:9" s="67" customFormat="1" ht="12.75">
      <c r="A47" s="62"/>
      <c r="B47" s="68"/>
      <c r="C47" s="63"/>
      <c r="D47" s="98" t="s">
        <v>49</v>
      </c>
      <c r="E47" s="73" t="s">
        <v>31</v>
      </c>
      <c r="F47" s="71">
        <f>I47</f>
        <v>125000</v>
      </c>
      <c r="G47" s="97"/>
      <c r="H47" s="97"/>
      <c r="I47" s="72">
        <v>125000</v>
      </c>
    </row>
    <row r="48" spans="1:9" s="67" customFormat="1" ht="12.75">
      <c r="A48" s="62"/>
      <c r="B48" s="68"/>
      <c r="C48" s="63"/>
      <c r="D48" s="98"/>
      <c r="E48" s="73"/>
      <c r="F48" s="71"/>
      <c r="G48" s="97"/>
      <c r="H48" s="97"/>
      <c r="I48" s="72"/>
    </row>
    <row r="49" spans="1:9" s="67" customFormat="1" ht="12.75">
      <c r="A49" s="62"/>
      <c r="B49" s="68"/>
      <c r="C49" s="62">
        <v>71013</v>
      </c>
      <c r="D49" s="98"/>
      <c r="E49" s="65" t="s">
        <v>120</v>
      </c>
      <c r="F49" s="66">
        <f>F50</f>
        <v>120000</v>
      </c>
      <c r="G49" s="97"/>
      <c r="H49" s="97"/>
      <c r="I49" s="83">
        <f>I50</f>
        <v>120000</v>
      </c>
    </row>
    <row r="50" spans="1:9" s="67" customFormat="1" ht="12.75">
      <c r="A50" s="62"/>
      <c r="B50" s="68"/>
      <c r="C50" s="63"/>
      <c r="D50" s="98" t="s">
        <v>48</v>
      </c>
      <c r="E50" s="73" t="s">
        <v>12</v>
      </c>
      <c r="F50" s="71">
        <f>I50</f>
        <v>120000</v>
      </c>
      <c r="G50" s="97"/>
      <c r="H50" s="97"/>
      <c r="I50" s="72">
        <v>120000</v>
      </c>
    </row>
    <row r="51" spans="1:9" s="67" customFormat="1" ht="12.75">
      <c r="A51" s="62"/>
      <c r="B51" s="68"/>
      <c r="C51" s="63"/>
      <c r="D51" s="98"/>
      <c r="E51" s="73"/>
      <c r="F51" s="71"/>
      <c r="G51" s="97"/>
      <c r="H51" s="97"/>
      <c r="I51" s="72"/>
    </row>
    <row r="52" spans="1:9" s="67" customFormat="1" ht="12.75">
      <c r="A52" s="62"/>
      <c r="B52" s="68"/>
      <c r="C52" s="63">
        <v>71014</v>
      </c>
      <c r="D52" s="98"/>
      <c r="E52" s="65" t="s">
        <v>33</v>
      </c>
      <c r="F52" s="66">
        <f>F53</f>
        <v>26000</v>
      </c>
      <c r="G52" s="97"/>
      <c r="H52" s="97"/>
      <c r="I52" s="83">
        <f>I53</f>
        <v>26000</v>
      </c>
    </row>
    <row r="53" spans="1:9" s="67" customFormat="1" ht="12.75">
      <c r="A53" s="62"/>
      <c r="B53" s="68"/>
      <c r="C53" s="63"/>
      <c r="D53" s="98" t="s">
        <v>48</v>
      </c>
      <c r="E53" s="73" t="s">
        <v>12</v>
      </c>
      <c r="F53" s="71">
        <f>I53</f>
        <v>26000</v>
      </c>
      <c r="G53" s="97"/>
      <c r="H53" s="97"/>
      <c r="I53" s="72">
        <v>26000</v>
      </c>
    </row>
    <row r="54" spans="1:9" s="67" customFormat="1" ht="12.75">
      <c r="A54" s="62"/>
      <c r="B54" s="68"/>
      <c r="C54" s="63"/>
      <c r="D54" s="98"/>
      <c r="E54" s="73"/>
      <c r="F54" s="71"/>
      <c r="G54" s="70"/>
      <c r="H54" s="70"/>
      <c r="I54" s="72"/>
    </row>
    <row r="55" spans="1:9" s="67" customFormat="1" ht="12.75">
      <c r="A55" s="62"/>
      <c r="B55" s="68"/>
      <c r="C55" s="63">
        <v>71015</v>
      </c>
      <c r="D55" s="64"/>
      <c r="E55" s="65" t="s">
        <v>41</v>
      </c>
      <c r="F55" s="66">
        <f>F56</f>
        <v>156000</v>
      </c>
      <c r="G55" s="83"/>
      <c r="H55" s="97"/>
      <c r="I55" s="83">
        <f>I56</f>
        <v>156000</v>
      </c>
    </row>
    <row r="56" spans="1:9" s="67" customFormat="1" ht="12.75">
      <c r="A56" s="62"/>
      <c r="B56" s="68"/>
      <c r="C56" s="63"/>
      <c r="D56" s="64" t="s">
        <v>48</v>
      </c>
      <c r="E56" s="73" t="s">
        <v>12</v>
      </c>
      <c r="F56" s="71">
        <f>G56+I56</f>
        <v>156000</v>
      </c>
      <c r="G56" s="72"/>
      <c r="H56" s="70"/>
      <c r="I56" s="72">
        <v>156000</v>
      </c>
    </row>
    <row r="57" spans="1:9" s="67" customFormat="1" ht="12.75">
      <c r="A57" s="62"/>
      <c r="B57" s="68"/>
      <c r="C57" s="63"/>
      <c r="D57" s="64" t="s">
        <v>49</v>
      </c>
      <c r="E57" s="73" t="s">
        <v>31</v>
      </c>
      <c r="F57" s="71">
        <f>I57</f>
        <v>125830</v>
      </c>
      <c r="G57" s="72"/>
      <c r="H57" s="70"/>
      <c r="I57" s="72">
        <v>125830</v>
      </c>
    </row>
    <row r="58" spans="1:9" s="67" customFormat="1" ht="12.75">
      <c r="A58" s="62"/>
      <c r="B58" s="68"/>
      <c r="C58" s="63"/>
      <c r="D58" s="88"/>
      <c r="E58" s="70"/>
      <c r="F58" s="71"/>
      <c r="G58" s="72"/>
      <c r="H58" s="70"/>
      <c r="I58" s="72"/>
    </row>
    <row r="59" spans="1:9" s="67" customFormat="1" ht="12.75">
      <c r="A59" s="62"/>
      <c r="B59" s="68"/>
      <c r="C59" s="63">
        <v>71095</v>
      </c>
      <c r="D59" s="64"/>
      <c r="E59" s="65" t="s">
        <v>54</v>
      </c>
      <c r="F59" s="66">
        <f>F60+F62</f>
        <v>36823</v>
      </c>
      <c r="G59" s="83">
        <f>G60</f>
        <v>36823</v>
      </c>
      <c r="H59" s="97"/>
      <c r="I59" s="83"/>
    </row>
    <row r="60" spans="1:9" s="67" customFormat="1" ht="12.75">
      <c r="A60" s="62"/>
      <c r="B60" s="68"/>
      <c r="C60" s="63"/>
      <c r="D60" s="64" t="s">
        <v>48</v>
      </c>
      <c r="E60" s="73" t="s">
        <v>12</v>
      </c>
      <c r="F60" s="71">
        <f>G60+I60</f>
        <v>36823</v>
      </c>
      <c r="G60" s="72">
        <v>36823</v>
      </c>
      <c r="H60" s="70"/>
      <c r="I60" s="72"/>
    </row>
    <row r="61" spans="1:9" s="67" customFormat="1" ht="12.75">
      <c r="A61" s="62"/>
      <c r="B61" s="68"/>
      <c r="C61" s="63"/>
      <c r="D61" s="64" t="s">
        <v>49</v>
      </c>
      <c r="E61" s="73" t="s">
        <v>31</v>
      </c>
      <c r="F61" s="71"/>
      <c r="G61" s="70"/>
      <c r="H61" s="70"/>
      <c r="I61" s="72"/>
    </row>
    <row r="62" spans="1:9" s="67" customFormat="1" ht="13.5" thickBot="1">
      <c r="A62" s="62"/>
      <c r="B62" s="68"/>
      <c r="C62" s="63"/>
      <c r="D62" s="64"/>
      <c r="E62" s="73"/>
      <c r="F62" s="66"/>
      <c r="G62" s="97"/>
      <c r="H62" s="97"/>
      <c r="I62" s="83"/>
    </row>
    <row r="63" spans="1:9" s="67" customFormat="1" ht="13.5" thickBot="1">
      <c r="A63" s="76">
        <v>7</v>
      </c>
      <c r="B63" s="89">
        <v>750</v>
      </c>
      <c r="C63" s="91"/>
      <c r="D63" s="92">
        <v>1</v>
      </c>
      <c r="E63" s="80" t="s">
        <v>24</v>
      </c>
      <c r="F63" s="81">
        <f>F64+F76+F68+F71+F80</f>
        <v>4020445</v>
      </c>
      <c r="G63" s="81">
        <f>G64+G76+G68+G71+G80</f>
        <v>3782207</v>
      </c>
      <c r="H63" s="81">
        <f>H64+H76</f>
        <v>27738</v>
      </c>
      <c r="I63" s="81">
        <f>I64+I76+I68+I71+I80</f>
        <v>210500</v>
      </c>
    </row>
    <row r="64" spans="1:9" s="67" customFormat="1" ht="12.75">
      <c r="A64" s="62"/>
      <c r="B64" s="68"/>
      <c r="C64" s="63">
        <v>75011</v>
      </c>
      <c r="D64" s="64"/>
      <c r="E64" s="65" t="s">
        <v>34</v>
      </c>
      <c r="F64" s="66">
        <f>F65</f>
        <v>202238</v>
      </c>
      <c r="G64" s="83">
        <f>G65</f>
        <v>0</v>
      </c>
      <c r="H64" s="83">
        <f>H65</f>
        <v>11738</v>
      </c>
      <c r="I64" s="83">
        <f>I65</f>
        <v>190500</v>
      </c>
    </row>
    <row r="65" spans="1:9" s="67" customFormat="1" ht="12.75">
      <c r="A65" s="62"/>
      <c r="B65" s="68"/>
      <c r="C65" s="63"/>
      <c r="D65" s="64" t="s">
        <v>48</v>
      </c>
      <c r="E65" s="73" t="s">
        <v>12</v>
      </c>
      <c r="F65" s="71">
        <f>G65+I65+H65</f>
        <v>202238</v>
      </c>
      <c r="G65" s="72">
        <v>0</v>
      </c>
      <c r="H65" s="72">
        <f>H66</f>
        <v>11738</v>
      </c>
      <c r="I65" s="72">
        <v>190500</v>
      </c>
    </row>
    <row r="66" spans="1:9" s="82" customFormat="1" ht="12.75">
      <c r="A66" s="84"/>
      <c r="B66" s="68"/>
      <c r="C66" s="68"/>
      <c r="D66" s="98" t="s">
        <v>49</v>
      </c>
      <c r="E66" s="73" t="s">
        <v>31</v>
      </c>
      <c r="F66" s="71">
        <f>G66+I66+H66</f>
        <v>202238</v>
      </c>
      <c r="G66" s="72">
        <v>0</v>
      </c>
      <c r="H66" s="72">
        <v>11738</v>
      </c>
      <c r="I66" s="72">
        <v>190500</v>
      </c>
    </row>
    <row r="67" spans="1:9" s="82" customFormat="1" ht="12.75">
      <c r="A67" s="84"/>
      <c r="B67" s="68"/>
      <c r="C67" s="68"/>
      <c r="D67" s="98"/>
      <c r="E67" s="73"/>
      <c r="F67" s="71"/>
      <c r="G67" s="72"/>
      <c r="H67" s="72"/>
      <c r="I67" s="72"/>
    </row>
    <row r="68" spans="1:9" s="82" customFormat="1" ht="12.75">
      <c r="A68" s="84"/>
      <c r="B68" s="68"/>
      <c r="C68" s="63">
        <v>75019</v>
      </c>
      <c r="D68" s="64"/>
      <c r="E68" s="65" t="s">
        <v>51</v>
      </c>
      <c r="F68" s="66">
        <f>F69</f>
        <v>309500</v>
      </c>
      <c r="G68" s="83">
        <f>G69</f>
        <v>309500</v>
      </c>
      <c r="H68" s="83"/>
      <c r="I68" s="83">
        <f>I69</f>
        <v>0</v>
      </c>
    </row>
    <row r="69" spans="1:9" s="82" customFormat="1" ht="12.75">
      <c r="A69" s="84"/>
      <c r="B69" s="68"/>
      <c r="C69" s="63"/>
      <c r="D69" s="64" t="s">
        <v>48</v>
      </c>
      <c r="E69" s="73" t="s">
        <v>12</v>
      </c>
      <c r="F69" s="71">
        <f>G69+I69</f>
        <v>309500</v>
      </c>
      <c r="G69" s="72">
        <v>309500</v>
      </c>
      <c r="H69" s="72"/>
      <c r="I69" s="72"/>
    </row>
    <row r="70" spans="1:9" s="82" customFormat="1" ht="12.75">
      <c r="A70" s="84"/>
      <c r="B70" s="68"/>
      <c r="C70" s="68"/>
      <c r="D70" s="88"/>
      <c r="E70" s="70"/>
      <c r="F70" s="71"/>
      <c r="G70" s="72"/>
      <c r="H70" s="72"/>
      <c r="I70" s="72"/>
    </row>
    <row r="71" spans="1:9" s="82" customFormat="1" ht="12.75">
      <c r="A71" s="84"/>
      <c r="B71" s="68"/>
      <c r="C71" s="63">
        <v>75020</v>
      </c>
      <c r="D71" s="64"/>
      <c r="E71" s="65" t="s">
        <v>52</v>
      </c>
      <c r="F71" s="66">
        <f>G71</f>
        <v>3451107</v>
      </c>
      <c r="G71" s="66">
        <f>G72+G74</f>
        <v>3451107</v>
      </c>
      <c r="H71" s="66"/>
      <c r="I71" s="83">
        <f>I72</f>
        <v>0</v>
      </c>
    </row>
    <row r="72" spans="1:9" s="82" customFormat="1" ht="12.75">
      <c r="A72" s="84"/>
      <c r="B72" s="68"/>
      <c r="C72" s="63"/>
      <c r="D72" s="64" t="s">
        <v>48</v>
      </c>
      <c r="E72" s="73" t="s">
        <v>12</v>
      </c>
      <c r="F72" s="71">
        <f>G72+I72</f>
        <v>3438841</v>
      </c>
      <c r="G72" s="72">
        <v>3438841</v>
      </c>
      <c r="H72" s="72"/>
      <c r="I72" s="72"/>
    </row>
    <row r="73" spans="1:9" s="82" customFormat="1" ht="12.75">
      <c r="A73" s="84"/>
      <c r="B73" s="68"/>
      <c r="C73" s="68"/>
      <c r="D73" s="98" t="s">
        <v>49</v>
      </c>
      <c r="E73" s="73" t="s">
        <v>31</v>
      </c>
      <c r="F73" s="71">
        <f>G73+I73</f>
        <v>2423570</v>
      </c>
      <c r="G73" s="72">
        <v>2423570</v>
      </c>
      <c r="H73" s="72"/>
      <c r="I73" s="72">
        <v>0</v>
      </c>
    </row>
    <row r="74" spans="1:9" s="82" customFormat="1" ht="12" customHeight="1">
      <c r="A74" s="84"/>
      <c r="B74" s="68"/>
      <c r="C74" s="68"/>
      <c r="D74" s="88" t="s">
        <v>61</v>
      </c>
      <c r="E74" s="70" t="s">
        <v>53</v>
      </c>
      <c r="F74" s="71">
        <f>G74</f>
        <v>12266</v>
      </c>
      <c r="G74" s="72">
        <f>11000+1266</f>
        <v>12266</v>
      </c>
      <c r="H74" s="72"/>
      <c r="I74" s="72"/>
    </row>
    <row r="75" spans="1:9" s="82" customFormat="1" ht="12.75">
      <c r="A75" s="84"/>
      <c r="B75" s="68"/>
      <c r="C75" s="68"/>
      <c r="D75" s="64"/>
      <c r="E75" s="73"/>
      <c r="F75" s="71"/>
      <c r="G75" s="72"/>
      <c r="H75" s="72"/>
      <c r="I75" s="72"/>
    </row>
    <row r="76" spans="1:9" s="67" customFormat="1" ht="12.75">
      <c r="A76" s="62"/>
      <c r="B76" s="68"/>
      <c r="C76" s="62">
        <v>75045</v>
      </c>
      <c r="D76" s="64"/>
      <c r="E76" s="65" t="s">
        <v>35</v>
      </c>
      <c r="F76" s="83">
        <f>G76+I76+H76</f>
        <v>36000</v>
      </c>
      <c r="G76" s="66">
        <f>G77</f>
        <v>0</v>
      </c>
      <c r="H76" s="66">
        <f>H77</f>
        <v>16000</v>
      </c>
      <c r="I76" s="83">
        <f>I77</f>
        <v>20000</v>
      </c>
    </row>
    <row r="77" spans="1:9" s="67" customFormat="1" ht="12.75">
      <c r="A77" s="62"/>
      <c r="B77" s="68"/>
      <c r="C77" s="63"/>
      <c r="D77" s="64" t="s">
        <v>48</v>
      </c>
      <c r="E77" s="73" t="s">
        <v>12</v>
      </c>
      <c r="F77" s="71">
        <f>G77+I77+H77</f>
        <v>36000</v>
      </c>
      <c r="G77" s="71">
        <v>0</v>
      </c>
      <c r="H77" s="71">
        <v>16000</v>
      </c>
      <c r="I77" s="72">
        <v>20000</v>
      </c>
    </row>
    <row r="78" spans="1:9" s="67" customFormat="1" ht="12.75">
      <c r="A78" s="62"/>
      <c r="B78" s="68"/>
      <c r="C78" s="63"/>
      <c r="D78" s="64" t="s">
        <v>49</v>
      </c>
      <c r="E78" s="73" t="s">
        <v>31</v>
      </c>
      <c r="F78" s="71">
        <f>I78</f>
        <v>18400</v>
      </c>
      <c r="G78" s="71">
        <v>0</v>
      </c>
      <c r="H78" s="71"/>
      <c r="I78" s="72">
        <v>18400</v>
      </c>
    </row>
    <row r="79" spans="1:9" s="67" customFormat="1" ht="12.75">
      <c r="A79" s="62"/>
      <c r="B79" s="68"/>
      <c r="C79" s="63"/>
      <c r="D79" s="64"/>
      <c r="E79" s="73"/>
      <c r="F79" s="71"/>
      <c r="G79" s="71"/>
      <c r="H79" s="71"/>
      <c r="I79" s="72"/>
    </row>
    <row r="80" spans="1:9" s="67" customFormat="1" ht="12.75">
      <c r="A80" s="62"/>
      <c r="B80" s="68"/>
      <c r="C80" s="62">
        <v>75095</v>
      </c>
      <c r="D80" s="64"/>
      <c r="E80" s="65" t="s">
        <v>54</v>
      </c>
      <c r="F80" s="83">
        <f>F81</f>
        <v>21600</v>
      </c>
      <c r="G80" s="66">
        <f>G81</f>
        <v>21600</v>
      </c>
      <c r="H80" s="66"/>
      <c r="I80" s="83"/>
    </row>
    <row r="81" spans="1:9" s="67" customFormat="1" ht="12.75">
      <c r="A81" s="62"/>
      <c r="B81" s="68"/>
      <c r="C81" s="63"/>
      <c r="D81" s="64" t="s">
        <v>48</v>
      </c>
      <c r="E81" s="73" t="s">
        <v>12</v>
      </c>
      <c r="F81" s="71">
        <f>G81</f>
        <v>21600</v>
      </c>
      <c r="G81" s="71">
        <v>21600</v>
      </c>
      <c r="H81" s="71"/>
      <c r="I81" s="72"/>
    </row>
    <row r="82" spans="1:9" s="67" customFormat="1" ht="13.5" thickBot="1">
      <c r="A82" s="151"/>
      <c r="B82" s="75"/>
      <c r="C82" s="63"/>
      <c r="D82" s="64"/>
      <c r="E82" s="73"/>
      <c r="F82" s="71"/>
      <c r="G82" s="71"/>
      <c r="H82" s="71"/>
      <c r="I82" s="71"/>
    </row>
    <row r="83" spans="1:9" s="67" customFormat="1" ht="13.5" thickBot="1">
      <c r="A83" s="76">
        <v>7</v>
      </c>
      <c r="B83" s="89">
        <v>752</v>
      </c>
      <c r="C83" s="91"/>
      <c r="D83" s="92">
        <v>1</v>
      </c>
      <c r="E83" s="80" t="s">
        <v>138</v>
      </c>
      <c r="F83" s="81">
        <f>H83+I83+G83</f>
        <v>715</v>
      </c>
      <c r="G83" s="81"/>
      <c r="H83" s="81"/>
      <c r="I83" s="81">
        <f>I84</f>
        <v>715</v>
      </c>
    </row>
    <row r="84" spans="1:9" s="67" customFormat="1" ht="12.75">
      <c r="A84" s="62"/>
      <c r="B84" s="68"/>
      <c r="C84" s="63">
        <v>75212</v>
      </c>
      <c r="D84" s="64"/>
      <c r="E84" s="65" t="s">
        <v>139</v>
      </c>
      <c r="F84" s="66">
        <f>F85</f>
        <v>715</v>
      </c>
      <c r="G84" s="83"/>
      <c r="H84" s="83"/>
      <c r="I84" s="83">
        <f>I85</f>
        <v>715</v>
      </c>
    </row>
    <row r="85" spans="1:9" s="67" customFormat="1" ht="12.75">
      <c r="A85" s="62"/>
      <c r="B85" s="68"/>
      <c r="C85" s="63"/>
      <c r="D85" s="64" t="s">
        <v>48</v>
      </c>
      <c r="E85" s="73" t="s">
        <v>12</v>
      </c>
      <c r="F85" s="71">
        <f>G85+I85+H85</f>
        <v>715</v>
      </c>
      <c r="G85" s="72"/>
      <c r="H85" s="72"/>
      <c r="I85" s="72">
        <v>715</v>
      </c>
    </row>
    <row r="86" spans="1:9" s="82" customFormat="1" ht="12.75">
      <c r="A86" s="84"/>
      <c r="B86" s="68"/>
      <c r="C86" s="68"/>
      <c r="D86" s="98" t="s">
        <v>49</v>
      </c>
      <c r="E86" s="73" t="s">
        <v>31</v>
      </c>
      <c r="F86" s="71">
        <f>G86+I86+H86</f>
        <v>0</v>
      </c>
      <c r="G86" s="72"/>
      <c r="H86" s="72"/>
      <c r="I86" s="72"/>
    </row>
    <row r="87" spans="1:9" s="67" customFormat="1" ht="13.5" thickBot="1">
      <c r="A87" s="62"/>
      <c r="B87" s="68"/>
      <c r="C87" s="63"/>
      <c r="D87" s="64"/>
      <c r="E87" s="73"/>
      <c r="F87" s="71"/>
      <c r="G87" s="71"/>
      <c r="H87" s="71"/>
      <c r="I87" s="83"/>
    </row>
    <row r="88" spans="1:9" s="67" customFormat="1" ht="12.75">
      <c r="A88" s="155">
        <v>8</v>
      </c>
      <c r="B88" s="153">
        <v>754</v>
      </c>
      <c r="C88" s="102"/>
      <c r="D88" s="103">
        <v>1</v>
      </c>
      <c r="E88" s="104" t="s">
        <v>26</v>
      </c>
      <c r="F88" s="105">
        <f>G88+I88</f>
        <v>3394700</v>
      </c>
      <c r="G88" s="105">
        <f>G92</f>
        <v>0</v>
      </c>
      <c r="H88" s="105"/>
      <c r="I88" s="105">
        <f>I90+I95</f>
        <v>3394700</v>
      </c>
    </row>
    <row r="89" spans="1:9" s="67" customFormat="1" ht="13.5" thickBot="1">
      <c r="A89" s="156"/>
      <c r="B89" s="151"/>
      <c r="C89" s="106"/>
      <c r="D89" s="107"/>
      <c r="E89" s="108" t="s">
        <v>27</v>
      </c>
      <c r="F89" s="109"/>
      <c r="G89" s="110"/>
      <c r="H89" s="110"/>
      <c r="I89" s="111"/>
    </row>
    <row r="90" spans="1:9" s="67" customFormat="1" ht="12.75">
      <c r="A90" s="74"/>
      <c r="B90" s="84"/>
      <c r="C90" s="63">
        <v>75411</v>
      </c>
      <c r="D90" s="64"/>
      <c r="E90" s="65" t="s">
        <v>121</v>
      </c>
      <c r="F90" s="83">
        <f>G90+I90</f>
        <v>3373000</v>
      </c>
      <c r="G90" s="83">
        <f>G92</f>
        <v>0</v>
      </c>
      <c r="H90" s="83"/>
      <c r="I90" s="83">
        <f>I92</f>
        <v>3373000</v>
      </c>
    </row>
    <row r="91" spans="1:9" s="67" customFormat="1" ht="12.75">
      <c r="A91" s="74"/>
      <c r="B91" s="84"/>
      <c r="C91" s="63"/>
      <c r="D91" s="64"/>
      <c r="E91" s="65" t="s">
        <v>37</v>
      </c>
      <c r="F91" s="72"/>
      <c r="G91" s="72"/>
      <c r="H91" s="72"/>
      <c r="I91" s="72"/>
    </row>
    <row r="92" spans="1:9" s="67" customFormat="1" ht="12.75">
      <c r="A92" s="74"/>
      <c r="B92" s="84"/>
      <c r="C92" s="63"/>
      <c r="D92" s="64" t="s">
        <v>48</v>
      </c>
      <c r="E92" s="73" t="s">
        <v>12</v>
      </c>
      <c r="F92" s="72">
        <f>I92+G92</f>
        <v>3373000</v>
      </c>
      <c r="G92" s="72">
        <v>0</v>
      </c>
      <c r="H92" s="72"/>
      <c r="I92" s="72">
        <v>3373000</v>
      </c>
    </row>
    <row r="93" spans="1:9" s="67" customFormat="1" ht="12.75">
      <c r="A93" s="74"/>
      <c r="B93" s="84"/>
      <c r="C93" s="63"/>
      <c r="D93" s="64" t="s">
        <v>49</v>
      </c>
      <c r="E93" s="73" t="s">
        <v>31</v>
      </c>
      <c r="F93" s="72">
        <f>I93</f>
        <v>2228328</v>
      </c>
      <c r="G93" s="72"/>
      <c r="H93" s="72"/>
      <c r="I93" s="72">
        <v>2228328</v>
      </c>
    </row>
    <row r="94" spans="1:9" s="67" customFormat="1" ht="12.75">
      <c r="A94" s="74"/>
      <c r="B94" s="84"/>
      <c r="C94" s="63"/>
      <c r="D94" s="64"/>
      <c r="E94" s="73"/>
      <c r="F94" s="72"/>
      <c r="G94" s="72"/>
      <c r="H94" s="72"/>
      <c r="I94" s="72"/>
    </row>
    <row r="95" spans="1:9" s="67" customFormat="1" ht="12.75">
      <c r="A95" s="74"/>
      <c r="B95" s="84"/>
      <c r="C95" s="63">
        <v>75414</v>
      </c>
      <c r="D95" s="64"/>
      <c r="E95" s="65" t="s">
        <v>100</v>
      </c>
      <c r="F95" s="83">
        <f>F98+F96</f>
        <v>21700</v>
      </c>
      <c r="G95" s="83"/>
      <c r="H95" s="83"/>
      <c r="I95" s="83">
        <f>I98+I96</f>
        <v>21700</v>
      </c>
    </row>
    <row r="96" spans="1:9" s="67" customFormat="1" ht="12.75">
      <c r="A96" s="74"/>
      <c r="B96" s="84"/>
      <c r="C96" s="63"/>
      <c r="D96" s="64" t="s">
        <v>48</v>
      </c>
      <c r="E96" s="73" t="s">
        <v>12</v>
      </c>
      <c r="F96" s="72">
        <f>I96</f>
        <v>16700</v>
      </c>
      <c r="G96" s="72"/>
      <c r="H96" s="72"/>
      <c r="I96" s="72">
        <v>16700</v>
      </c>
    </row>
    <row r="97" spans="1:9" s="67" customFormat="1" ht="12.75">
      <c r="A97" s="74"/>
      <c r="B97" s="84"/>
      <c r="C97" s="63"/>
      <c r="D97" s="64" t="s">
        <v>49</v>
      </c>
      <c r="E97" s="73" t="s">
        <v>31</v>
      </c>
      <c r="F97" s="72">
        <f>I97</f>
        <v>0</v>
      </c>
      <c r="G97" s="72"/>
      <c r="H97" s="72"/>
      <c r="I97" s="72">
        <v>0</v>
      </c>
    </row>
    <row r="98" spans="1:9" s="67" customFormat="1" ht="13.5" thickBot="1">
      <c r="A98" s="74"/>
      <c r="B98" s="84"/>
      <c r="C98" s="63"/>
      <c r="D98" s="88" t="s">
        <v>61</v>
      </c>
      <c r="E98" s="70" t="s">
        <v>53</v>
      </c>
      <c r="F98" s="99">
        <f>G98+I98</f>
        <v>5000</v>
      </c>
      <c r="G98" s="109"/>
      <c r="H98" s="109"/>
      <c r="I98" s="109">
        <v>5000</v>
      </c>
    </row>
    <row r="99" spans="1:9" s="67" customFormat="1" ht="13.5" thickBot="1">
      <c r="A99" s="89">
        <v>9</v>
      </c>
      <c r="B99" s="89">
        <v>757</v>
      </c>
      <c r="C99" s="91"/>
      <c r="D99" s="92">
        <v>1</v>
      </c>
      <c r="E99" s="80" t="s">
        <v>55</v>
      </c>
      <c r="F99" s="94">
        <f>F100+F104</f>
        <v>1119800</v>
      </c>
      <c r="G99" s="94">
        <f>G100+G104</f>
        <v>1119800</v>
      </c>
      <c r="H99" s="94"/>
      <c r="I99" s="94">
        <f>I100</f>
        <v>0</v>
      </c>
    </row>
    <row r="100" spans="1:9" s="67" customFormat="1" ht="12.75">
      <c r="A100" s="62"/>
      <c r="B100" s="63"/>
      <c r="C100" s="63">
        <v>75702</v>
      </c>
      <c r="D100" s="64"/>
      <c r="E100" s="65" t="s">
        <v>56</v>
      </c>
      <c r="F100" s="83">
        <f>F102</f>
        <v>1071000</v>
      </c>
      <c r="G100" s="72">
        <f>G102</f>
        <v>1071000</v>
      </c>
      <c r="H100" s="72"/>
      <c r="I100" s="83">
        <f>I102</f>
        <v>0</v>
      </c>
    </row>
    <row r="101" spans="1:9" s="67" customFormat="1" ht="12.75">
      <c r="A101" s="62"/>
      <c r="B101" s="63"/>
      <c r="C101" s="63"/>
      <c r="D101" s="64"/>
      <c r="E101" s="65" t="s">
        <v>57</v>
      </c>
      <c r="F101" s="83"/>
      <c r="G101" s="72"/>
      <c r="H101" s="72"/>
      <c r="I101" s="83"/>
    </row>
    <row r="102" spans="1:9" s="67" customFormat="1" ht="12.75">
      <c r="A102" s="62"/>
      <c r="B102" s="84"/>
      <c r="C102" s="63"/>
      <c r="D102" s="64" t="s">
        <v>48</v>
      </c>
      <c r="E102" s="73" t="s">
        <v>12</v>
      </c>
      <c r="F102" s="72">
        <f>G102</f>
        <v>1071000</v>
      </c>
      <c r="G102" s="72">
        <f>1043000+28000</f>
        <v>1071000</v>
      </c>
      <c r="H102" s="72"/>
      <c r="I102" s="72"/>
    </row>
    <row r="103" spans="1:9" s="67" customFormat="1" ht="12.75">
      <c r="A103" s="62"/>
      <c r="B103" s="68"/>
      <c r="C103" s="63"/>
      <c r="D103" s="64"/>
      <c r="E103" s="73"/>
      <c r="F103" s="72"/>
      <c r="G103" s="72"/>
      <c r="H103" s="72"/>
      <c r="I103" s="72"/>
    </row>
    <row r="104" spans="1:9" s="67" customFormat="1" ht="12.75">
      <c r="A104" s="62"/>
      <c r="B104" s="68"/>
      <c r="C104" s="63">
        <v>75704</v>
      </c>
      <c r="D104" s="64"/>
      <c r="E104" s="65" t="s">
        <v>106</v>
      </c>
      <c r="F104" s="72">
        <f>F107</f>
        <v>48800</v>
      </c>
      <c r="G104" s="72">
        <v>48800</v>
      </c>
      <c r="H104" s="72"/>
      <c r="I104" s="72"/>
    </row>
    <row r="105" spans="1:9" s="67" customFormat="1" ht="12.75">
      <c r="A105" s="62"/>
      <c r="B105" s="68"/>
      <c r="C105" s="63"/>
      <c r="D105" s="64"/>
      <c r="E105" s="65" t="s">
        <v>107</v>
      </c>
      <c r="F105" s="72"/>
      <c r="G105" s="72"/>
      <c r="H105" s="72"/>
      <c r="I105" s="72"/>
    </row>
    <row r="106" spans="1:9" s="67" customFormat="1" ht="12.75">
      <c r="A106" s="62"/>
      <c r="B106" s="68"/>
      <c r="C106" s="63"/>
      <c r="D106" s="64"/>
      <c r="E106" s="65" t="s">
        <v>108</v>
      </c>
      <c r="F106" s="72"/>
      <c r="G106" s="72"/>
      <c r="H106" s="72"/>
      <c r="I106" s="72"/>
    </row>
    <row r="107" spans="1:9" s="67" customFormat="1" ht="12.75">
      <c r="A107" s="62"/>
      <c r="B107" s="68"/>
      <c r="C107" s="63"/>
      <c r="D107" s="64" t="s">
        <v>48</v>
      </c>
      <c r="E107" s="73" t="s">
        <v>12</v>
      </c>
      <c r="F107" s="72">
        <f>G107</f>
        <v>48800</v>
      </c>
      <c r="G107" s="72">
        <v>48800</v>
      </c>
      <c r="H107" s="72"/>
      <c r="I107" s="72"/>
    </row>
    <row r="108" spans="1:9" s="67" customFormat="1" ht="13.5" thickBot="1">
      <c r="A108" s="62"/>
      <c r="B108" s="68"/>
      <c r="C108" s="63"/>
      <c r="D108" s="64"/>
      <c r="E108" s="73"/>
      <c r="F108" s="72"/>
      <c r="G108" s="72" t="s">
        <v>8</v>
      </c>
      <c r="H108" s="72"/>
      <c r="I108" s="72"/>
    </row>
    <row r="109" spans="1:9" s="67" customFormat="1" ht="13.5" thickBot="1">
      <c r="A109" s="89">
        <v>10</v>
      </c>
      <c r="B109" s="89">
        <v>758</v>
      </c>
      <c r="C109" s="91"/>
      <c r="D109" s="92">
        <v>1</v>
      </c>
      <c r="E109" s="80" t="s">
        <v>25</v>
      </c>
      <c r="F109" s="94">
        <f aca="true" t="shared" si="3" ref="F109:I110">F110</f>
        <v>977192</v>
      </c>
      <c r="G109" s="94">
        <f t="shared" si="3"/>
        <v>977192</v>
      </c>
      <c r="H109" s="94"/>
      <c r="I109" s="94">
        <f t="shared" si="3"/>
        <v>0</v>
      </c>
    </row>
    <row r="110" spans="1:9" s="67" customFormat="1" ht="12.75">
      <c r="A110" s="62"/>
      <c r="B110" s="63"/>
      <c r="C110" s="63">
        <v>75818</v>
      </c>
      <c r="D110" s="64"/>
      <c r="E110" s="65" t="s">
        <v>142</v>
      </c>
      <c r="F110" s="83">
        <f>G110</f>
        <v>977192</v>
      </c>
      <c r="G110" s="72">
        <f>SUM(G111:G112)</f>
        <v>977192</v>
      </c>
      <c r="H110" s="72"/>
      <c r="I110" s="83">
        <f t="shared" si="3"/>
        <v>0</v>
      </c>
    </row>
    <row r="111" spans="1:9" s="67" customFormat="1" ht="12.75">
      <c r="A111" s="62"/>
      <c r="B111" s="84"/>
      <c r="C111" s="63"/>
      <c r="D111" s="64" t="s">
        <v>48</v>
      </c>
      <c r="E111" s="73" t="s">
        <v>164</v>
      </c>
      <c r="F111" s="72">
        <f>G111</f>
        <v>855192</v>
      </c>
      <c r="G111" s="72">
        <v>855192</v>
      </c>
      <c r="H111" s="72"/>
      <c r="I111" s="72"/>
    </row>
    <row r="112" spans="1:9" s="67" customFormat="1" ht="12.75">
      <c r="A112" s="62"/>
      <c r="B112" s="68"/>
      <c r="C112" s="63"/>
      <c r="D112" s="64" t="s">
        <v>48</v>
      </c>
      <c r="E112" s="73" t="s">
        <v>165</v>
      </c>
      <c r="F112" s="72">
        <f>G112</f>
        <v>122000</v>
      </c>
      <c r="G112" s="72">
        <v>122000</v>
      </c>
      <c r="H112" s="72"/>
      <c r="I112" s="72"/>
    </row>
    <row r="113" spans="1:9" s="67" customFormat="1" ht="13.5" thickBot="1">
      <c r="A113" s="62"/>
      <c r="B113" s="68"/>
      <c r="C113" s="63"/>
      <c r="D113" s="64"/>
      <c r="E113" s="73"/>
      <c r="F113" s="72"/>
      <c r="G113" s="72"/>
      <c r="H113" s="72"/>
      <c r="I113" s="72"/>
    </row>
    <row r="114" spans="1:9" s="67" customFormat="1" ht="13.5" thickBot="1">
      <c r="A114" s="89">
        <v>11</v>
      </c>
      <c r="B114" s="89">
        <v>801</v>
      </c>
      <c r="C114" s="91"/>
      <c r="D114" s="92">
        <v>1</v>
      </c>
      <c r="E114" s="80" t="s">
        <v>58</v>
      </c>
      <c r="F114" s="94">
        <f>G114</f>
        <v>18148710</v>
      </c>
      <c r="G114" s="94">
        <f>G115+G119+G123+G128+G133+G139</f>
        <v>18148710</v>
      </c>
      <c r="H114" s="94"/>
      <c r="I114" s="94">
        <f>I115</f>
        <v>0</v>
      </c>
    </row>
    <row r="115" spans="1:9" s="67" customFormat="1" ht="12.75">
      <c r="A115" s="62"/>
      <c r="B115" s="63"/>
      <c r="C115" s="63">
        <v>80102</v>
      </c>
      <c r="D115" s="64"/>
      <c r="E115" s="65" t="s">
        <v>59</v>
      </c>
      <c r="F115" s="83">
        <f>F116</f>
        <v>1230280</v>
      </c>
      <c r="G115" s="83">
        <f>G116</f>
        <v>1230280</v>
      </c>
      <c r="H115" s="83"/>
      <c r="I115" s="83">
        <f>I116</f>
        <v>0</v>
      </c>
    </row>
    <row r="116" spans="1:9" s="67" customFormat="1" ht="12.75">
      <c r="A116" s="62"/>
      <c r="B116" s="84"/>
      <c r="C116" s="63"/>
      <c r="D116" s="64" t="s">
        <v>48</v>
      </c>
      <c r="E116" s="73" t="s">
        <v>12</v>
      </c>
      <c r="F116" s="72">
        <f>G116</f>
        <v>1230280</v>
      </c>
      <c r="G116" s="72">
        <v>1230280</v>
      </c>
      <c r="H116" s="72"/>
      <c r="I116" s="72"/>
    </row>
    <row r="117" spans="1:9" s="67" customFormat="1" ht="12.75">
      <c r="A117" s="62"/>
      <c r="B117" s="68"/>
      <c r="C117" s="63"/>
      <c r="D117" s="64" t="s">
        <v>49</v>
      </c>
      <c r="E117" s="73" t="s">
        <v>97</v>
      </c>
      <c r="F117" s="72">
        <f>G117</f>
        <v>1119574</v>
      </c>
      <c r="G117" s="72">
        <v>1119574</v>
      </c>
      <c r="H117" s="72"/>
      <c r="I117" s="72"/>
    </row>
    <row r="118" spans="1:9" s="67" customFormat="1" ht="12.75">
      <c r="A118" s="62"/>
      <c r="B118" s="68"/>
      <c r="C118" s="63"/>
      <c r="D118" s="64"/>
      <c r="E118" s="73"/>
      <c r="F118" s="72"/>
      <c r="G118" s="72"/>
      <c r="H118" s="72"/>
      <c r="I118" s="72"/>
    </row>
    <row r="119" spans="1:9" s="67" customFormat="1" ht="12.75">
      <c r="A119" s="62"/>
      <c r="B119" s="63"/>
      <c r="C119" s="63">
        <v>80111</v>
      </c>
      <c r="D119" s="64"/>
      <c r="E119" s="65" t="s">
        <v>79</v>
      </c>
      <c r="F119" s="83">
        <f>F120</f>
        <v>540602</v>
      </c>
      <c r="G119" s="83">
        <f>G120</f>
        <v>540602</v>
      </c>
      <c r="H119" s="83"/>
      <c r="I119" s="83">
        <f>I120</f>
        <v>0</v>
      </c>
    </row>
    <row r="120" spans="1:9" s="67" customFormat="1" ht="12.75">
      <c r="A120" s="62"/>
      <c r="B120" s="84"/>
      <c r="C120" s="63"/>
      <c r="D120" s="64" t="s">
        <v>48</v>
      </c>
      <c r="E120" s="73" t="s">
        <v>12</v>
      </c>
      <c r="F120" s="72">
        <f>G120</f>
        <v>540602</v>
      </c>
      <c r="G120" s="72">
        <v>540602</v>
      </c>
      <c r="H120" s="72"/>
      <c r="I120" s="72"/>
    </row>
    <row r="121" spans="1:9" s="67" customFormat="1" ht="12.75">
      <c r="A121" s="62"/>
      <c r="B121" s="68"/>
      <c r="C121" s="63"/>
      <c r="D121" s="64" t="s">
        <v>49</v>
      </c>
      <c r="E121" s="73" t="s">
        <v>97</v>
      </c>
      <c r="F121" s="72">
        <f>G121</f>
        <v>483304</v>
      </c>
      <c r="G121" s="72">
        <v>483304</v>
      </c>
      <c r="H121" s="72"/>
      <c r="I121" s="72"/>
    </row>
    <row r="122" spans="1:9" s="67" customFormat="1" ht="12.75">
      <c r="A122" s="62"/>
      <c r="B122" s="68"/>
      <c r="C122" s="63"/>
      <c r="D122" s="64"/>
      <c r="E122" s="73"/>
      <c r="F122" s="72"/>
      <c r="G122" s="72"/>
      <c r="H122" s="72"/>
      <c r="I122" s="72"/>
    </row>
    <row r="123" spans="1:9" s="67" customFormat="1" ht="12.75">
      <c r="A123" s="62"/>
      <c r="B123" s="63"/>
      <c r="C123" s="63">
        <v>80120</v>
      </c>
      <c r="D123" s="64"/>
      <c r="E123" s="65" t="s">
        <v>82</v>
      </c>
      <c r="F123" s="83">
        <f>F124</f>
        <v>3658895</v>
      </c>
      <c r="G123" s="83">
        <f>G124</f>
        <v>3658895</v>
      </c>
      <c r="H123" s="83"/>
      <c r="I123" s="83">
        <f>I124</f>
        <v>0</v>
      </c>
    </row>
    <row r="124" spans="1:9" s="67" customFormat="1" ht="12.75">
      <c r="A124" s="62"/>
      <c r="B124" s="84"/>
      <c r="C124" s="63"/>
      <c r="D124" s="64" t="s">
        <v>48</v>
      </c>
      <c r="E124" s="73" t="s">
        <v>12</v>
      </c>
      <c r="F124" s="72">
        <f>G124</f>
        <v>3658895</v>
      </c>
      <c r="G124" s="72">
        <v>3658895</v>
      </c>
      <c r="H124" s="72"/>
      <c r="I124" s="72"/>
    </row>
    <row r="125" spans="1:9" s="67" customFormat="1" ht="12.75">
      <c r="A125" s="62"/>
      <c r="B125" s="68"/>
      <c r="C125" s="63"/>
      <c r="D125" s="64" t="s">
        <v>49</v>
      </c>
      <c r="E125" s="73" t="s">
        <v>97</v>
      </c>
      <c r="F125" s="72">
        <f>G125</f>
        <v>3126449</v>
      </c>
      <c r="G125" s="72">
        <v>3126449</v>
      </c>
      <c r="H125" s="72"/>
      <c r="I125" s="72"/>
    </row>
    <row r="126" spans="1:9" s="30" customFormat="1" ht="12.75">
      <c r="A126" s="29"/>
      <c r="B126" s="10"/>
      <c r="C126" s="25"/>
      <c r="D126" s="43" t="s">
        <v>50</v>
      </c>
      <c r="E126" s="8" t="s">
        <v>60</v>
      </c>
      <c r="F126" s="12">
        <f>G126</f>
        <v>23000</v>
      </c>
      <c r="G126" s="12">
        <v>23000</v>
      </c>
      <c r="H126" s="12"/>
      <c r="I126" s="12"/>
    </row>
    <row r="127" spans="1:9" s="30" customFormat="1" ht="12.75">
      <c r="A127" s="29"/>
      <c r="B127" s="10"/>
      <c r="C127" s="25"/>
      <c r="D127" s="43"/>
      <c r="E127" s="8"/>
      <c r="F127" s="12"/>
      <c r="G127" s="12"/>
      <c r="H127" s="12"/>
      <c r="I127" s="12"/>
    </row>
    <row r="128" spans="1:9" s="30" customFormat="1" ht="12.75">
      <c r="A128" s="29"/>
      <c r="B128" s="25"/>
      <c r="C128" s="25">
        <v>80123</v>
      </c>
      <c r="D128" s="43"/>
      <c r="E128" s="24" t="s">
        <v>101</v>
      </c>
      <c r="F128" s="23">
        <f>F129</f>
        <v>1192200</v>
      </c>
      <c r="G128" s="23">
        <f>G129</f>
        <v>1192200</v>
      </c>
      <c r="H128" s="23"/>
      <c r="I128" s="23">
        <f>I129</f>
        <v>0</v>
      </c>
    </row>
    <row r="129" spans="1:9" s="30" customFormat="1" ht="12.75">
      <c r="A129" s="29"/>
      <c r="B129" s="9"/>
      <c r="C129" s="25"/>
      <c r="D129" s="43" t="s">
        <v>48</v>
      </c>
      <c r="E129" s="8" t="s">
        <v>12</v>
      </c>
      <c r="F129" s="12">
        <f>G129</f>
        <v>1192200</v>
      </c>
      <c r="G129" s="12">
        <v>1192200</v>
      </c>
      <c r="H129" s="12"/>
      <c r="I129" s="12"/>
    </row>
    <row r="130" spans="1:9" s="30" customFormat="1" ht="12.75">
      <c r="A130" s="29"/>
      <c r="B130" s="10"/>
      <c r="C130" s="25"/>
      <c r="D130" s="43" t="s">
        <v>49</v>
      </c>
      <c r="E130" s="8" t="s">
        <v>97</v>
      </c>
      <c r="F130" s="12">
        <f>G130</f>
        <v>1092957</v>
      </c>
      <c r="G130" s="12">
        <v>1092957</v>
      </c>
      <c r="H130" s="12"/>
      <c r="I130" s="12"/>
    </row>
    <row r="131" spans="1:9" s="30" customFormat="1" ht="12.75">
      <c r="A131" s="29"/>
      <c r="B131" s="10"/>
      <c r="C131" s="25"/>
      <c r="D131" s="43" t="s">
        <v>50</v>
      </c>
      <c r="E131" s="8" t="s">
        <v>62</v>
      </c>
      <c r="F131" s="12">
        <f>G131</f>
        <v>0</v>
      </c>
      <c r="G131" s="12"/>
      <c r="H131" s="12"/>
      <c r="I131" s="12"/>
    </row>
    <row r="132" spans="1:9" s="30" customFormat="1" ht="12.75">
      <c r="A132" s="29"/>
      <c r="B132" s="10"/>
      <c r="C132" s="25"/>
      <c r="D132" s="43"/>
      <c r="E132" s="8"/>
      <c r="F132" s="12"/>
      <c r="G132" s="12"/>
      <c r="H132" s="12"/>
      <c r="I132" s="12"/>
    </row>
    <row r="133" spans="1:9" s="30" customFormat="1" ht="12.75">
      <c r="A133" s="29"/>
      <c r="B133" s="25"/>
      <c r="C133" s="25">
        <v>80130</v>
      </c>
      <c r="D133" s="43"/>
      <c r="E133" s="24" t="s">
        <v>96</v>
      </c>
      <c r="F133" s="23">
        <f>G133</f>
        <v>11188078</v>
      </c>
      <c r="G133" s="23">
        <f>G134+G137</f>
        <v>11188078</v>
      </c>
      <c r="H133" s="23"/>
      <c r="I133" s="23">
        <f>I134</f>
        <v>0</v>
      </c>
    </row>
    <row r="134" spans="1:9" s="30" customFormat="1" ht="12.75">
      <c r="A134" s="29"/>
      <c r="B134" s="9"/>
      <c r="C134" s="25"/>
      <c r="D134" s="43" t="s">
        <v>48</v>
      </c>
      <c r="E134" s="8" t="s">
        <v>12</v>
      </c>
      <c r="F134" s="12">
        <f>G134</f>
        <v>10242978</v>
      </c>
      <c r="G134" s="12">
        <v>10242978</v>
      </c>
      <c r="H134" s="12"/>
      <c r="I134" s="12"/>
    </row>
    <row r="135" spans="1:9" s="30" customFormat="1" ht="12.75">
      <c r="A135" s="29"/>
      <c r="B135" s="10"/>
      <c r="C135" s="25"/>
      <c r="D135" s="43" t="s">
        <v>49</v>
      </c>
      <c r="E135" s="8" t="s">
        <v>97</v>
      </c>
      <c r="F135" s="12">
        <f>G135+I135</f>
        <v>8600973</v>
      </c>
      <c r="G135" s="12">
        <v>8600973</v>
      </c>
      <c r="H135" s="12"/>
      <c r="I135" s="12"/>
    </row>
    <row r="136" spans="1:9" s="30" customFormat="1" ht="12.75">
      <c r="A136" s="29"/>
      <c r="B136" s="10"/>
      <c r="C136" s="25"/>
      <c r="D136" s="43" t="s">
        <v>50</v>
      </c>
      <c r="E136" s="8" t="s">
        <v>60</v>
      </c>
      <c r="F136" s="12">
        <f>G136</f>
        <v>150000</v>
      </c>
      <c r="G136" s="12">
        <v>150000</v>
      </c>
      <c r="H136" s="12"/>
      <c r="I136" s="12"/>
    </row>
    <row r="137" spans="1:9" s="30" customFormat="1" ht="12.75">
      <c r="A137" s="29"/>
      <c r="B137" s="10"/>
      <c r="C137" s="25"/>
      <c r="D137" s="43" t="s">
        <v>61</v>
      </c>
      <c r="E137" s="8" t="s">
        <v>158</v>
      </c>
      <c r="F137" s="12">
        <f>G137</f>
        <v>945100</v>
      </c>
      <c r="G137" s="12">
        <v>945100</v>
      </c>
      <c r="H137" s="12"/>
      <c r="I137" s="12"/>
    </row>
    <row r="138" spans="1:9" s="30" customFormat="1" ht="12.75">
      <c r="A138" s="29"/>
      <c r="B138" s="10"/>
      <c r="C138" s="25"/>
      <c r="D138" s="43"/>
      <c r="E138" s="8"/>
      <c r="F138" s="12"/>
      <c r="G138" s="12"/>
      <c r="H138" s="12"/>
      <c r="I138" s="12"/>
    </row>
    <row r="139" spans="1:9" s="30" customFormat="1" ht="12.75">
      <c r="A139" s="29"/>
      <c r="B139" s="25"/>
      <c r="C139" s="25">
        <v>80134</v>
      </c>
      <c r="D139" s="43"/>
      <c r="E139" s="24" t="s">
        <v>63</v>
      </c>
      <c r="F139" s="23">
        <f>F140</f>
        <v>338655</v>
      </c>
      <c r="G139" s="23">
        <f>G140</f>
        <v>338655</v>
      </c>
      <c r="H139" s="23"/>
      <c r="I139" s="23">
        <f>I140</f>
        <v>0</v>
      </c>
    </row>
    <row r="140" spans="1:9" s="30" customFormat="1" ht="12.75">
      <c r="A140" s="29"/>
      <c r="B140" s="9"/>
      <c r="C140" s="25"/>
      <c r="D140" s="43" t="s">
        <v>48</v>
      </c>
      <c r="E140" s="8" t="s">
        <v>12</v>
      </c>
      <c r="F140" s="12">
        <f>G140</f>
        <v>338655</v>
      </c>
      <c r="G140" s="12">
        <v>338655</v>
      </c>
      <c r="H140" s="12"/>
      <c r="I140" s="12"/>
    </row>
    <row r="141" spans="1:9" s="30" customFormat="1" ht="12.75">
      <c r="A141" s="29"/>
      <c r="B141" s="10"/>
      <c r="C141" s="25"/>
      <c r="D141" s="43" t="s">
        <v>49</v>
      </c>
      <c r="E141" s="8" t="s">
        <v>97</v>
      </c>
      <c r="F141" s="12">
        <f>G141</f>
        <v>305735</v>
      </c>
      <c r="G141" s="12">
        <v>305735</v>
      </c>
      <c r="H141" s="12"/>
      <c r="I141" s="12"/>
    </row>
    <row r="142" spans="1:9" s="30" customFormat="1" ht="13.5" thickBot="1">
      <c r="A142" s="29"/>
      <c r="B142" s="10"/>
      <c r="C142" s="25"/>
      <c r="D142" s="43"/>
      <c r="E142" s="8"/>
      <c r="F142" s="12"/>
      <c r="G142" s="12"/>
      <c r="H142" s="12"/>
      <c r="I142" s="12"/>
    </row>
    <row r="143" spans="1:9" s="67" customFormat="1" ht="13.5" thickBot="1">
      <c r="A143" s="89">
        <v>12</v>
      </c>
      <c r="B143" s="89">
        <v>851</v>
      </c>
      <c r="C143" s="91"/>
      <c r="D143" s="92">
        <v>1</v>
      </c>
      <c r="E143" s="80" t="s">
        <v>28</v>
      </c>
      <c r="F143" s="94">
        <f>F148+F144+F153</f>
        <v>2965117</v>
      </c>
      <c r="G143" s="94">
        <f>G144+G153+G148</f>
        <v>1588757</v>
      </c>
      <c r="H143" s="94"/>
      <c r="I143" s="94">
        <f>I148</f>
        <v>1376360</v>
      </c>
    </row>
    <row r="144" spans="1:9" s="67" customFormat="1" ht="12.75">
      <c r="A144" s="62"/>
      <c r="B144" s="63"/>
      <c r="C144" s="63">
        <v>85111</v>
      </c>
      <c r="D144" s="64"/>
      <c r="E144" s="65" t="s">
        <v>80</v>
      </c>
      <c r="F144" s="83">
        <f>G144</f>
        <v>1557900</v>
      </c>
      <c r="G144" s="83">
        <f>G145+G146</f>
        <v>1557900</v>
      </c>
      <c r="H144" s="83"/>
      <c r="I144" s="83"/>
    </row>
    <row r="145" spans="1:9" s="82" customFormat="1" ht="12.75">
      <c r="A145" s="84"/>
      <c r="B145" s="68"/>
      <c r="C145" s="68"/>
      <c r="D145" s="64" t="s">
        <v>48</v>
      </c>
      <c r="E145" s="73" t="s">
        <v>12</v>
      </c>
      <c r="F145" s="71">
        <f>G145</f>
        <v>200000</v>
      </c>
      <c r="G145" s="72">
        <v>200000</v>
      </c>
      <c r="H145" s="72"/>
      <c r="I145" s="72"/>
    </row>
    <row r="146" spans="1:9" s="82" customFormat="1" ht="12.75">
      <c r="A146" s="84"/>
      <c r="B146" s="68"/>
      <c r="C146" s="68"/>
      <c r="D146" s="64" t="s">
        <v>61</v>
      </c>
      <c r="E146" s="73" t="s">
        <v>159</v>
      </c>
      <c r="F146" s="71">
        <f>G146</f>
        <v>1357900</v>
      </c>
      <c r="G146" s="71">
        <v>1357900</v>
      </c>
      <c r="H146" s="71"/>
      <c r="I146" s="72"/>
    </row>
    <row r="147" spans="1:9" s="82" customFormat="1" ht="12.75">
      <c r="A147" s="84"/>
      <c r="B147" s="68"/>
      <c r="C147" s="68"/>
      <c r="D147" s="43"/>
      <c r="E147" s="8"/>
      <c r="F147" s="71"/>
      <c r="G147" s="71"/>
      <c r="H147" s="71"/>
      <c r="I147" s="72"/>
    </row>
    <row r="148" spans="1:9" s="67" customFormat="1" ht="12.75">
      <c r="A148" s="62"/>
      <c r="B148" s="68"/>
      <c r="C148" s="63">
        <v>85156</v>
      </c>
      <c r="D148" s="64"/>
      <c r="E148" s="65" t="s">
        <v>64</v>
      </c>
      <c r="F148" s="66">
        <f>F151</f>
        <v>1382217</v>
      </c>
      <c r="G148" s="66">
        <f>G151</f>
        <v>5857</v>
      </c>
      <c r="H148" s="66"/>
      <c r="I148" s="83">
        <f>I151</f>
        <v>1376360</v>
      </c>
    </row>
    <row r="149" spans="1:9" s="67" customFormat="1" ht="12.75">
      <c r="A149" s="62"/>
      <c r="B149" s="68"/>
      <c r="C149" s="63"/>
      <c r="D149" s="64"/>
      <c r="E149" s="65" t="s">
        <v>65</v>
      </c>
      <c r="F149" s="71"/>
      <c r="G149" s="71"/>
      <c r="H149" s="71"/>
      <c r="I149" s="72"/>
    </row>
    <row r="150" spans="1:9" s="67" customFormat="1" ht="12.75">
      <c r="A150" s="62"/>
      <c r="B150" s="68"/>
      <c r="C150" s="63"/>
      <c r="D150" s="64"/>
      <c r="E150" s="65" t="s">
        <v>66</v>
      </c>
      <c r="F150" s="71"/>
      <c r="G150" s="71"/>
      <c r="H150" s="71"/>
      <c r="I150" s="72"/>
    </row>
    <row r="151" spans="1:9" s="67" customFormat="1" ht="12.75">
      <c r="A151" s="62"/>
      <c r="B151" s="68"/>
      <c r="C151" s="63"/>
      <c r="D151" s="64" t="s">
        <v>48</v>
      </c>
      <c r="E151" s="73" t="s">
        <v>12</v>
      </c>
      <c r="F151" s="71">
        <f>I151+G151</f>
        <v>1382217</v>
      </c>
      <c r="G151" s="71">
        <v>5857</v>
      </c>
      <c r="H151" s="71"/>
      <c r="I151" s="72">
        <v>1376360</v>
      </c>
    </row>
    <row r="152" spans="1:9" s="67" customFormat="1" ht="12.75">
      <c r="A152" s="74"/>
      <c r="B152" s="84"/>
      <c r="C152" s="63"/>
      <c r="D152" s="64"/>
      <c r="E152" s="73"/>
      <c r="F152" s="71"/>
      <c r="G152" s="71"/>
      <c r="H152" s="71"/>
      <c r="I152" s="71"/>
    </row>
    <row r="153" spans="1:9" s="67" customFormat="1" ht="12.75">
      <c r="A153" s="74"/>
      <c r="B153" s="84"/>
      <c r="C153" s="63">
        <v>85195</v>
      </c>
      <c r="D153" s="64"/>
      <c r="E153" s="65" t="s">
        <v>54</v>
      </c>
      <c r="F153" s="83">
        <f>G153</f>
        <v>25000</v>
      </c>
      <c r="G153" s="83">
        <f>G154</f>
        <v>25000</v>
      </c>
      <c r="H153" s="66"/>
      <c r="I153" s="71"/>
    </row>
    <row r="154" spans="1:9" s="67" customFormat="1" ht="12.75">
      <c r="A154" s="74"/>
      <c r="B154" s="84"/>
      <c r="C154" s="68"/>
      <c r="D154" s="64" t="s">
        <v>48</v>
      </c>
      <c r="E154" s="73" t="s">
        <v>12</v>
      </c>
      <c r="F154" s="71">
        <f>G154</f>
        <v>25000</v>
      </c>
      <c r="G154" s="72">
        <v>25000</v>
      </c>
      <c r="H154" s="71"/>
      <c r="I154" s="71"/>
    </row>
    <row r="155" spans="1:9" s="67" customFormat="1" ht="13.5" thickBot="1">
      <c r="A155" s="74"/>
      <c r="B155" s="75"/>
      <c r="C155" s="63"/>
      <c r="D155" s="64"/>
      <c r="E155" s="73"/>
      <c r="F155" s="71"/>
      <c r="G155" s="71"/>
      <c r="H155" s="71"/>
      <c r="I155" s="71"/>
    </row>
    <row r="156" spans="1:9" s="82" customFormat="1" ht="13.5" thickBot="1">
      <c r="A156" s="76">
        <v>13</v>
      </c>
      <c r="B156" s="77">
        <v>852</v>
      </c>
      <c r="C156" s="78"/>
      <c r="D156" s="79">
        <v>1</v>
      </c>
      <c r="E156" s="80" t="s">
        <v>109</v>
      </c>
      <c r="F156" s="81">
        <f>F157+F162+F167+F171+F177</f>
        <v>2809000</v>
      </c>
      <c r="G156" s="81">
        <f>G157+G162+G171+G177</f>
        <v>2802000</v>
      </c>
      <c r="H156" s="81">
        <f>H157+H162+H171+H177</f>
        <v>0</v>
      </c>
      <c r="I156" s="81">
        <f>I167</f>
        <v>7000</v>
      </c>
    </row>
    <row r="157" spans="1:9" s="67" customFormat="1" ht="12.75">
      <c r="A157" s="62"/>
      <c r="B157" s="63"/>
      <c r="C157" s="63">
        <v>85201</v>
      </c>
      <c r="D157" s="64"/>
      <c r="E157" s="65" t="s">
        <v>116</v>
      </c>
      <c r="F157" s="83">
        <f>G157+H157+I157</f>
        <v>1200000</v>
      </c>
      <c r="G157" s="83">
        <f>G158</f>
        <v>1200000</v>
      </c>
      <c r="H157" s="83">
        <f>H158</f>
        <v>0</v>
      </c>
      <c r="I157" s="83">
        <f>I158</f>
        <v>0</v>
      </c>
    </row>
    <row r="158" spans="1:9" ht="12.75">
      <c r="A158" s="9"/>
      <c r="B158" s="10"/>
      <c r="C158" s="27"/>
      <c r="D158" s="45" t="s">
        <v>48</v>
      </c>
      <c r="E158" s="13" t="s">
        <v>12</v>
      </c>
      <c r="F158" s="12">
        <f>G158+H158</f>
        <v>1200000</v>
      </c>
      <c r="G158" s="12">
        <v>1200000</v>
      </c>
      <c r="H158" s="12">
        <v>0</v>
      </c>
      <c r="I158" s="12">
        <v>0</v>
      </c>
    </row>
    <row r="159" spans="1:9" ht="12.75">
      <c r="A159" s="9"/>
      <c r="B159" s="10"/>
      <c r="C159" s="25"/>
      <c r="D159" s="43" t="s">
        <v>49</v>
      </c>
      <c r="E159" s="8" t="s">
        <v>97</v>
      </c>
      <c r="F159" s="12">
        <f>G159</f>
        <v>219863</v>
      </c>
      <c r="G159" s="12">
        <v>219863</v>
      </c>
      <c r="H159" s="12"/>
      <c r="I159" s="12"/>
    </row>
    <row r="160" spans="1:9" ht="12.75">
      <c r="A160" s="9"/>
      <c r="B160" s="10"/>
      <c r="C160" s="25"/>
      <c r="D160" s="43" t="s">
        <v>50</v>
      </c>
      <c r="E160" s="8" t="s">
        <v>62</v>
      </c>
      <c r="F160" s="12">
        <f>G160</f>
        <v>782611</v>
      </c>
      <c r="G160" s="12">
        <v>782611</v>
      </c>
      <c r="H160" s="12"/>
      <c r="I160" s="12"/>
    </row>
    <row r="161" spans="1:9" ht="12.75">
      <c r="A161" s="9"/>
      <c r="B161" s="10"/>
      <c r="C161" s="25"/>
      <c r="D161" s="43"/>
      <c r="E161" s="8"/>
      <c r="F161" s="12"/>
      <c r="G161" s="12"/>
      <c r="H161" s="12"/>
      <c r="I161" s="12"/>
    </row>
    <row r="162" spans="1:9" s="67" customFormat="1" ht="12.75">
      <c r="A162" s="62"/>
      <c r="B162" s="63"/>
      <c r="C162" s="63">
        <v>85204</v>
      </c>
      <c r="D162" s="64"/>
      <c r="E162" s="65" t="s">
        <v>38</v>
      </c>
      <c r="F162" s="83">
        <f>F163</f>
        <v>1254730</v>
      </c>
      <c r="G162" s="83">
        <f>G163</f>
        <v>1254730</v>
      </c>
      <c r="H162" s="83"/>
      <c r="I162" s="83">
        <f>I163</f>
        <v>0</v>
      </c>
    </row>
    <row r="163" spans="1:9" ht="12.75">
      <c r="A163" s="9"/>
      <c r="B163" s="10"/>
      <c r="C163" s="27"/>
      <c r="D163" s="45" t="s">
        <v>48</v>
      </c>
      <c r="E163" s="13" t="s">
        <v>12</v>
      </c>
      <c r="F163" s="12">
        <f>G163</f>
        <v>1254730</v>
      </c>
      <c r="G163" s="12">
        <v>1254730</v>
      </c>
      <c r="H163" s="12"/>
      <c r="I163" s="12">
        <v>0</v>
      </c>
    </row>
    <row r="164" spans="1:9" ht="12.75">
      <c r="A164" s="9"/>
      <c r="B164" s="10"/>
      <c r="C164" s="25"/>
      <c r="D164" s="43" t="s">
        <v>49</v>
      </c>
      <c r="E164" s="8" t="s">
        <v>97</v>
      </c>
      <c r="F164" s="12">
        <f>G164</f>
        <v>51218</v>
      </c>
      <c r="G164" s="12">
        <v>51218</v>
      </c>
      <c r="H164" s="12"/>
      <c r="I164" s="12"/>
    </row>
    <row r="165" spans="1:9" ht="12.75">
      <c r="A165" s="9"/>
      <c r="B165" s="10"/>
      <c r="C165" s="25"/>
      <c r="D165" s="64" t="s">
        <v>50</v>
      </c>
      <c r="E165" s="73" t="s">
        <v>36</v>
      </c>
      <c r="F165" s="11">
        <f>G165</f>
        <v>165164</v>
      </c>
      <c r="G165" s="11">
        <v>165164</v>
      </c>
      <c r="H165" s="11"/>
      <c r="I165" s="11"/>
    </row>
    <row r="166" spans="1:9" ht="12.75">
      <c r="A166" s="9"/>
      <c r="B166" s="10"/>
      <c r="C166" s="25"/>
      <c r="D166" s="43"/>
      <c r="E166" s="8"/>
      <c r="F166" s="11"/>
      <c r="G166" s="28"/>
      <c r="H166" s="28"/>
      <c r="I166" s="11"/>
    </row>
    <row r="167" spans="1:9" ht="12.75">
      <c r="A167" s="9"/>
      <c r="B167" s="10"/>
      <c r="C167" s="25">
        <v>85212</v>
      </c>
      <c r="D167" s="43"/>
      <c r="E167" s="24" t="s">
        <v>140</v>
      </c>
      <c r="F167" s="28">
        <f>F169</f>
        <v>7000</v>
      </c>
      <c r="G167" s="28"/>
      <c r="H167" s="28"/>
      <c r="I167" s="28">
        <f>I169</f>
        <v>7000</v>
      </c>
    </row>
    <row r="168" spans="1:9" ht="12.75">
      <c r="A168" s="9"/>
      <c r="B168" s="10"/>
      <c r="C168" s="25"/>
      <c r="D168" s="43"/>
      <c r="E168" s="24" t="s">
        <v>141</v>
      </c>
      <c r="F168" s="28"/>
      <c r="G168" s="28"/>
      <c r="H168" s="28"/>
      <c r="I168" s="28"/>
    </row>
    <row r="169" spans="1:9" ht="12.75">
      <c r="A169" s="9"/>
      <c r="B169" s="10"/>
      <c r="C169" s="29"/>
      <c r="D169" s="46" t="s">
        <v>48</v>
      </c>
      <c r="E169" s="13" t="s">
        <v>12</v>
      </c>
      <c r="F169" s="11">
        <f>I169</f>
        <v>7000</v>
      </c>
      <c r="G169" s="11"/>
      <c r="H169" s="11"/>
      <c r="I169" s="12">
        <v>7000</v>
      </c>
    </row>
    <row r="170" spans="1:9" s="30" customFormat="1" ht="12.75">
      <c r="A170" s="29"/>
      <c r="B170" s="10"/>
      <c r="C170" s="25"/>
      <c r="D170" s="43"/>
      <c r="E170" s="8"/>
      <c r="F170" s="11"/>
      <c r="G170" s="11"/>
      <c r="H170" s="11"/>
      <c r="I170" s="11"/>
    </row>
    <row r="171" spans="1:9" s="30" customFormat="1" ht="12.75">
      <c r="A171" s="29"/>
      <c r="B171" s="25"/>
      <c r="C171" s="25">
        <v>85218</v>
      </c>
      <c r="D171" s="43"/>
      <c r="E171" s="24" t="s">
        <v>14</v>
      </c>
      <c r="F171" s="28">
        <f>F172+F175</f>
        <v>332770</v>
      </c>
      <c r="G171" s="28">
        <f>G172+G175</f>
        <v>332770</v>
      </c>
      <c r="H171" s="28"/>
      <c r="I171" s="28">
        <f>I172</f>
        <v>0</v>
      </c>
    </row>
    <row r="172" spans="1:9" s="30" customFormat="1" ht="15" customHeight="1">
      <c r="A172" s="29"/>
      <c r="B172" s="10"/>
      <c r="C172" s="29"/>
      <c r="D172" s="46" t="s">
        <v>48</v>
      </c>
      <c r="E172" s="13" t="s">
        <v>12</v>
      </c>
      <c r="F172" s="11">
        <f>G172+I172</f>
        <v>290270</v>
      </c>
      <c r="G172" s="11">
        <v>290270</v>
      </c>
      <c r="H172" s="11"/>
      <c r="I172" s="12"/>
    </row>
    <row r="173" spans="1:9" s="30" customFormat="1" ht="12.75">
      <c r="A173" s="29"/>
      <c r="B173" s="10"/>
      <c r="C173" s="25"/>
      <c r="D173" s="43" t="s">
        <v>49</v>
      </c>
      <c r="E173" s="8" t="s">
        <v>31</v>
      </c>
      <c r="F173" s="11">
        <f>G173+I173</f>
        <v>223109</v>
      </c>
      <c r="G173" s="11">
        <v>223109</v>
      </c>
      <c r="H173" s="11"/>
      <c r="I173" s="11"/>
    </row>
    <row r="174" spans="1:9" s="30" customFormat="1" ht="12.75">
      <c r="A174" s="29"/>
      <c r="B174" s="10"/>
      <c r="C174" s="25"/>
      <c r="D174" s="64" t="s">
        <v>50</v>
      </c>
      <c r="E174" s="73" t="s">
        <v>36</v>
      </c>
      <c r="F174" s="11">
        <f>G174</f>
        <v>20000</v>
      </c>
      <c r="G174" s="11">
        <v>20000</v>
      </c>
      <c r="H174" s="11"/>
      <c r="I174" s="11"/>
    </row>
    <row r="175" spans="1:9" s="30" customFormat="1" ht="12.75">
      <c r="A175" s="29"/>
      <c r="B175" s="10"/>
      <c r="C175" s="25"/>
      <c r="D175" s="44" t="s">
        <v>61</v>
      </c>
      <c r="E175" s="13" t="s">
        <v>53</v>
      </c>
      <c r="F175" s="11">
        <f>G175+I175</f>
        <v>42500</v>
      </c>
      <c r="G175" s="11">
        <v>42500</v>
      </c>
      <c r="H175" s="11"/>
      <c r="I175" s="11"/>
    </row>
    <row r="176" spans="1:9" s="30" customFormat="1" ht="12.75">
      <c r="A176" s="29"/>
      <c r="B176" s="10"/>
      <c r="C176" s="25"/>
      <c r="D176" s="44"/>
      <c r="E176" s="13"/>
      <c r="F176" s="11"/>
      <c r="G176" s="11"/>
      <c r="H176" s="11"/>
      <c r="I176" s="11"/>
    </row>
    <row r="177" spans="1:9" s="30" customFormat="1" ht="12.75">
      <c r="A177" s="29"/>
      <c r="B177" s="10"/>
      <c r="C177" s="25">
        <v>85220</v>
      </c>
      <c r="D177" s="43"/>
      <c r="E177" s="24" t="s">
        <v>67</v>
      </c>
      <c r="F177" s="28">
        <f>F180</f>
        <v>14500</v>
      </c>
      <c r="G177" s="28">
        <f>G180</f>
        <v>14500</v>
      </c>
      <c r="H177" s="28"/>
      <c r="I177" s="11"/>
    </row>
    <row r="178" spans="1:9" s="30" customFormat="1" ht="12.75">
      <c r="A178" s="29"/>
      <c r="B178" s="10"/>
      <c r="C178" s="25"/>
      <c r="D178" s="43"/>
      <c r="E178" s="24" t="s">
        <v>83</v>
      </c>
      <c r="F178" s="11"/>
      <c r="G178" s="11"/>
      <c r="H178" s="11"/>
      <c r="I178" s="11"/>
    </row>
    <row r="179" spans="1:9" s="30" customFormat="1" ht="12.75">
      <c r="A179" s="29"/>
      <c r="B179" s="10"/>
      <c r="C179" s="25"/>
      <c r="D179" s="43"/>
      <c r="E179" s="24" t="s">
        <v>68</v>
      </c>
      <c r="F179" s="11"/>
      <c r="G179" s="11"/>
      <c r="H179" s="11"/>
      <c r="I179" s="11"/>
    </row>
    <row r="180" spans="1:9" s="30" customFormat="1" ht="13.5" thickBot="1">
      <c r="A180" s="29"/>
      <c r="B180" s="10"/>
      <c r="C180" s="29"/>
      <c r="D180" s="46" t="s">
        <v>48</v>
      </c>
      <c r="E180" s="13" t="s">
        <v>12</v>
      </c>
      <c r="F180" s="11">
        <f>G180+I180</f>
        <v>14500</v>
      </c>
      <c r="G180" s="11">
        <v>14500</v>
      </c>
      <c r="H180" s="11"/>
      <c r="I180" s="11"/>
    </row>
    <row r="181" spans="1:9" s="82" customFormat="1" ht="13.5" thickBot="1">
      <c r="A181" s="76">
        <v>14</v>
      </c>
      <c r="B181" s="77">
        <v>853</v>
      </c>
      <c r="C181" s="78"/>
      <c r="D181" s="79">
        <v>1</v>
      </c>
      <c r="E181" s="80" t="s">
        <v>122</v>
      </c>
      <c r="F181" s="81">
        <f>F182+F186</f>
        <v>1733675</v>
      </c>
      <c r="G181" s="81">
        <f>G182+G186</f>
        <v>1583675</v>
      </c>
      <c r="H181" s="81"/>
      <c r="I181" s="81">
        <f>I182+I186</f>
        <v>150000</v>
      </c>
    </row>
    <row r="182" spans="1:9" s="30" customFormat="1" ht="12.75">
      <c r="A182" s="62"/>
      <c r="B182" s="68"/>
      <c r="C182" s="63">
        <v>85321</v>
      </c>
      <c r="D182" s="64"/>
      <c r="E182" s="65" t="s">
        <v>118</v>
      </c>
      <c r="F182" s="66">
        <f>F183</f>
        <v>150000</v>
      </c>
      <c r="G182" s="66"/>
      <c r="H182" s="66"/>
      <c r="I182" s="66">
        <f>I183</f>
        <v>150000</v>
      </c>
    </row>
    <row r="183" spans="1:9" s="30" customFormat="1" ht="12.75">
      <c r="A183" s="62"/>
      <c r="B183" s="68"/>
      <c r="C183" s="62"/>
      <c r="D183" s="69" t="s">
        <v>48</v>
      </c>
      <c r="E183" s="70" t="s">
        <v>12</v>
      </c>
      <c r="F183" s="71">
        <f>G183+I183</f>
        <v>150000</v>
      </c>
      <c r="G183" s="71"/>
      <c r="H183" s="71"/>
      <c r="I183" s="72">
        <v>150000</v>
      </c>
    </row>
    <row r="184" spans="1:9" s="30" customFormat="1" ht="12.75">
      <c r="A184" s="62"/>
      <c r="B184" s="68"/>
      <c r="C184" s="63"/>
      <c r="D184" s="64" t="s">
        <v>49</v>
      </c>
      <c r="E184" s="73" t="s">
        <v>31</v>
      </c>
      <c r="F184" s="71">
        <f>G184+I184</f>
        <v>83722</v>
      </c>
      <c r="G184" s="71"/>
      <c r="H184" s="71"/>
      <c r="I184" s="71">
        <v>83722</v>
      </c>
    </row>
    <row r="185" spans="1:9" ht="12.75">
      <c r="A185" s="9"/>
      <c r="B185" s="10"/>
      <c r="C185" s="10"/>
      <c r="D185" s="42"/>
      <c r="E185" s="8"/>
      <c r="F185" s="11"/>
      <c r="G185" s="11"/>
      <c r="H185" s="11"/>
      <c r="I185" s="11"/>
    </row>
    <row r="186" spans="1:9" s="67" customFormat="1" ht="12.75">
      <c r="A186" s="62"/>
      <c r="B186" s="63"/>
      <c r="C186" s="63">
        <v>85333</v>
      </c>
      <c r="D186" s="64"/>
      <c r="E186" s="65" t="s">
        <v>123</v>
      </c>
      <c r="F186" s="66">
        <f>F187</f>
        <v>1583675</v>
      </c>
      <c r="G186" s="66">
        <f>G187</f>
        <v>1583675</v>
      </c>
      <c r="H186" s="66"/>
      <c r="I186" s="66">
        <f>I187</f>
        <v>0</v>
      </c>
    </row>
    <row r="187" spans="1:9" s="67" customFormat="1" ht="15" customHeight="1">
      <c r="A187" s="62"/>
      <c r="B187" s="68"/>
      <c r="C187" s="62"/>
      <c r="D187" s="69" t="s">
        <v>48</v>
      </c>
      <c r="E187" s="70" t="s">
        <v>12</v>
      </c>
      <c r="F187" s="71">
        <f>G187+I187</f>
        <v>1583675</v>
      </c>
      <c r="G187" s="71">
        <f>963000+470675+150000</f>
        <v>1583675</v>
      </c>
      <c r="H187" s="71"/>
      <c r="I187" s="72"/>
    </row>
    <row r="188" spans="1:9" s="67" customFormat="1" ht="12.75">
      <c r="A188" s="62"/>
      <c r="B188" s="68"/>
      <c r="C188" s="63"/>
      <c r="D188" s="64" t="s">
        <v>49</v>
      </c>
      <c r="E188" s="73" t="s">
        <v>31</v>
      </c>
      <c r="F188" s="71">
        <f>G188+I188</f>
        <v>1462675</v>
      </c>
      <c r="G188" s="71">
        <f>992000+470675</f>
        <v>1462675</v>
      </c>
      <c r="H188" s="71"/>
      <c r="I188" s="71"/>
    </row>
    <row r="189" spans="1:9" s="67" customFormat="1" ht="13.5" thickBot="1">
      <c r="A189" s="74"/>
      <c r="B189" s="75"/>
      <c r="C189" s="63"/>
      <c r="D189" s="64"/>
      <c r="E189" s="73"/>
      <c r="F189" s="71"/>
      <c r="G189" s="71"/>
      <c r="H189" s="71"/>
      <c r="I189" s="71"/>
    </row>
    <row r="190" spans="1:9" s="82" customFormat="1" ht="13.5" thickBot="1">
      <c r="A190" s="76">
        <v>15</v>
      </c>
      <c r="B190" s="77">
        <v>854</v>
      </c>
      <c r="C190" s="78"/>
      <c r="D190" s="79">
        <v>1</v>
      </c>
      <c r="E190" s="80" t="s">
        <v>69</v>
      </c>
      <c r="F190" s="81">
        <f>G190</f>
        <v>3146465</v>
      </c>
      <c r="G190" s="81">
        <f>G191+G195+G200+G204</f>
        <v>3146465</v>
      </c>
      <c r="H190" s="81"/>
      <c r="I190" s="81">
        <f>I191</f>
        <v>0</v>
      </c>
    </row>
    <row r="191" spans="1:9" s="67" customFormat="1" ht="12.75">
      <c r="A191" s="62"/>
      <c r="B191" s="63"/>
      <c r="C191" s="63">
        <v>85403</v>
      </c>
      <c r="D191" s="64"/>
      <c r="E191" s="65" t="s">
        <v>70</v>
      </c>
      <c r="F191" s="83">
        <f>F192</f>
        <v>1254858</v>
      </c>
      <c r="G191" s="83">
        <f>G192</f>
        <v>1254858</v>
      </c>
      <c r="H191" s="83"/>
      <c r="I191" s="83">
        <f>I192</f>
        <v>0</v>
      </c>
    </row>
    <row r="192" spans="1:9" s="82" customFormat="1" ht="12.75">
      <c r="A192" s="84"/>
      <c r="B192" s="68"/>
      <c r="C192" s="85"/>
      <c r="D192" s="86" t="s">
        <v>48</v>
      </c>
      <c r="E192" s="70" t="s">
        <v>12</v>
      </c>
      <c r="F192" s="72">
        <f>G192</f>
        <v>1254858</v>
      </c>
      <c r="G192" s="72">
        <v>1254858</v>
      </c>
      <c r="H192" s="72"/>
      <c r="I192" s="72"/>
    </row>
    <row r="193" spans="1:9" s="82" customFormat="1" ht="12.75">
      <c r="A193" s="84"/>
      <c r="B193" s="68"/>
      <c r="C193" s="63"/>
      <c r="D193" s="64" t="s">
        <v>49</v>
      </c>
      <c r="E193" s="73" t="s">
        <v>31</v>
      </c>
      <c r="F193" s="72">
        <f>G193</f>
        <v>1018504</v>
      </c>
      <c r="G193" s="72">
        <v>1018504</v>
      </c>
      <c r="H193" s="72"/>
      <c r="I193" s="72">
        <v>0</v>
      </c>
    </row>
    <row r="194" spans="1:9" s="82" customFormat="1" ht="12.75">
      <c r="A194" s="84"/>
      <c r="B194" s="68"/>
      <c r="C194" s="63"/>
      <c r="D194" s="64"/>
      <c r="E194" s="73"/>
      <c r="F194" s="71"/>
      <c r="G194" s="71"/>
      <c r="H194" s="71"/>
      <c r="I194" s="71"/>
    </row>
    <row r="195" spans="1:9" s="82" customFormat="1" ht="12.75">
      <c r="A195" s="84"/>
      <c r="B195" s="68"/>
      <c r="C195" s="63">
        <v>85406</v>
      </c>
      <c r="D195" s="64"/>
      <c r="E195" s="65" t="s">
        <v>71</v>
      </c>
      <c r="F195" s="66">
        <f>G195</f>
        <v>876324</v>
      </c>
      <c r="G195" s="66">
        <f>G197</f>
        <v>876324</v>
      </c>
      <c r="H195" s="66"/>
      <c r="I195" s="71"/>
    </row>
    <row r="196" spans="1:9" s="82" customFormat="1" ht="12.75">
      <c r="A196" s="84"/>
      <c r="B196" s="68"/>
      <c r="C196" s="87"/>
      <c r="D196" s="69"/>
      <c r="E196" s="65" t="s">
        <v>161</v>
      </c>
      <c r="F196" s="71"/>
      <c r="G196" s="71"/>
      <c r="H196" s="71"/>
      <c r="I196" s="71"/>
    </row>
    <row r="197" spans="1:9" s="82" customFormat="1" ht="12.75">
      <c r="A197" s="84"/>
      <c r="B197" s="68"/>
      <c r="C197" s="85"/>
      <c r="D197" s="86" t="s">
        <v>48</v>
      </c>
      <c r="E197" s="70" t="s">
        <v>12</v>
      </c>
      <c r="F197" s="71">
        <f>G197</f>
        <v>876324</v>
      </c>
      <c r="G197" s="71">
        <v>876324</v>
      </c>
      <c r="H197" s="71"/>
      <c r="I197" s="71"/>
    </row>
    <row r="198" spans="1:9" s="82" customFormat="1" ht="12.75">
      <c r="A198" s="84"/>
      <c r="B198" s="68"/>
      <c r="C198" s="63"/>
      <c r="D198" s="64" t="s">
        <v>49</v>
      </c>
      <c r="E198" s="73" t="s">
        <v>31</v>
      </c>
      <c r="F198" s="71">
        <f>G198</f>
        <v>782159</v>
      </c>
      <c r="G198" s="71">
        <v>782159</v>
      </c>
      <c r="H198" s="71"/>
      <c r="I198" s="71"/>
    </row>
    <row r="199" spans="1:9" s="82" customFormat="1" ht="12.75">
      <c r="A199" s="84"/>
      <c r="B199" s="68"/>
      <c r="C199" s="63"/>
      <c r="D199" s="88"/>
      <c r="E199" s="70"/>
      <c r="F199" s="71"/>
      <c r="G199" s="71"/>
      <c r="H199" s="71"/>
      <c r="I199" s="71"/>
    </row>
    <row r="200" spans="1:9" s="82" customFormat="1" ht="12.75">
      <c r="A200" s="84"/>
      <c r="B200" s="68"/>
      <c r="C200" s="63">
        <v>85410</v>
      </c>
      <c r="D200" s="64"/>
      <c r="E200" s="65" t="s">
        <v>72</v>
      </c>
      <c r="F200" s="66">
        <f>F201</f>
        <v>1013343</v>
      </c>
      <c r="G200" s="66">
        <f>G201</f>
        <v>1013343</v>
      </c>
      <c r="H200" s="66"/>
      <c r="I200" s="71"/>
    </row>
    <row r="201" spans="1:9" s="82" customFormat="1" ht="12.75">
      <c r="A201" s="84"/>
      <c r="B201" s="68"/>
      <c r="C201" s="85"/>
      <c r="D201" s="86" t="s">
        <v>48</v>
      </c>
      <c r="E201" s="70" t="s">
        <v>12</v>
      </c>
      <c r="F201" s="71">
        <f>G201</f>
        <v>1013343</v>
      </c>
      <c r="G201" s="71">
        <v>1013343</v>
      </c>
      <c r="H201" s="71"/>
      <c r="I201" s="71"/>
    </row>
    <row r="202" spans="1:9" s="82" customFormat="1" ht="12.75">
      <c r="A202" s="84"/>
      <c r="B202" s="68"/>
      <c r="C202" s="63"/>
      <c r="D202" s="64" t="s">
        <v>49</v>
      </c>
      <c r="E202" s="73" t="s">
        <v>31</v>
      </c>
      <c r="F202" s="71">
        <f>G202</f>
        <v>765307</v>
      </c>
      <c r="G202" s="71">
        <v>765307</v>
      </c>
      <c r="H202" s="71"/>
      <c r="I202" s="71"/>
    </row>
    <row r="203" spans="1:9" s="82" customFormat="1" ht="12.75">
      <c r="A203" s="84"/>
      <c r="B203" s="68"/>
      <c r="C203" s="63"/>
      <c r="D203" s="64"/>
      <c r="E203" s="73"/>
      <c r="F203" s="71"/>
      <c r="G203" s="71"/>
      <c r="H203" s="71"/>
      <c r="I203" s="71"/>
    </row>
    <row r="204" spans="1:9" s="82" customFormat="1" ht="12.75">
      <c r="A204" s="84"/>
      <c r="B204" s="68"/>
      <c r="C204" s="63">
        <v>85495</v>
      </c>
      <c r="D204" s="64"/>
      <c r="E204" s="65" t="s">
        <v>54</v>
      </c>
      <c r="F204" s="66">
        <f>F205</f>
        <v>1940</v>
      </c>
      <c r="G204" s="66">
        <f>G205</f>
        <v>1940</v>
      </c>
      <c r="H204" s="66"/>
      <c r="I204" s="71"/>
    </row>
    <row r="205" spans="1:9" s="82" customFormat="1" ht="12.75">
      <c r="A205" s="84"/>
      <c r="B205" s="68"/>
      <c r="C205" s="85"/>
      <c r="D205" s="86" t="s">
        <v>48</v>
      </c>
      <c r="E205" s="70" t="s">
        <v>12</v>
      </c>
      <c r="F205" s="71">
        <f>G205</f>
        <v>1940</v>
      </c>
      <c r="G205" s="71">
        <v>1940</v>
      </c>
      <c r="H205" s="71"/>
      <c r="I205" s="71"/>
    </row>
    <row r="206" spans="1:9" s="82" customFormat="1" ht="12.75">
      <c r="A206" s="85"/>
      <c r="B206" s="84"/>
      <c r="C206" s="63"/>
      <c r="D206" s="64" t="s">
        <v>49</v>
      </c>
      <c r="E206" s="73" t="s">
        <v>31</v>
      </c>
      <c r="F206" s="71">
        <f>G206</f>
        <v>0</v>
      </c>
      <c r="G206" s="71"/>
      <c r="H206" s="71"/>
      <c r="I206" s="71"/>
    </row>
    <row r="207" spans="1:9" s="82" customFormat="1" ht="13.5" thickBot="1">
      <c r="A207" s="85"/>
      <c r="B207" s="75"/>
      <c r="C207" s="63"/>
      <c r="D207" s="64"/>
      <c r="E207" s="73"/>
      <c r="F207" s="71"/>
      <c r="G207" s="71"/>
      <c r="H207" s="71"/>
      <c r="I207" s="71"/>
    </row>
    <row r="208" spans="1:9" s="82" customFormat="1" ht="13.5" thickBot="1">
      <c r="A208" s="76">
        <v>16</v>
      </c>
      <c r="B208" s="77">
        <v>921</v>
      </c>
      <c r="C208" s="78"/>
      <c r="D208" s="79">
        <v>1</v>
      </c>
      <c r="E208" s="80" t="s">
        <v>73</v>
      </c>
      <c r="F208" s="81">
        <f>G208</f>
        <v>12000</v>
      </c>
      <c r="G208" s="81">
        <f>G209</f>
        <v>12000</v>
      </c>
      <c r="H208" s="81"/>
      <c r="I208" s="81"/>
    </row>
    <row r="209" spans="1:9" s="82" customFormat="1" ht="12.75">
      <c r="A209" s="84"/>
      <c r="B209" s="68"/>
      <c r="C209" s="63">
        <v>92105</v>
      </c>
      <c r="D209" s="64"/>
      <c r="E209" s="65" t="s">
        <v>105</v>
      </c>
      <c r="F209" s="66">
        <f>F210</f>
        <v>12000</v>
      </c>
      <c r="G209" s="66">
        <f>G210</f>
        <v>12000</v>
      </c>
      <c r="H209" s="66"/>
      <c r="I209" s="71"/>
    </row>
    <row r="210" spans="1:9" s="82" customFormat="1" ht="12.75">
      <c r="A210" s="84"/>
      <c r="B210" s="68"/>
      <c r="C210" s="85"/>
      <c r="D210" s="86" t="s">
        <v>48</v>
      </c>
      <c r="E210" s="70" t="s">
        <v>12</v>
      </c>
      <c r="F210" s="71">
        <f>G210</f>
        <v>12000</v>
      </c>
      <c r="G210" s="71">
        <v>12000</v>
      </c>
      <c r="H210" s="71"/>
      <c r="I210" s="71"/>
    </row>
    <row r="211" spans="1:9" s="82" customFormat="1" ht="12.75">
      <c r="A211" s="84"/>
      <c r="B211" s="68"/>
      <c r="C211" s="63"/>
      <c r="D211" s="64" t="s">
        <v>50</v>
      </c>
      <c r="E211" s="73" t="s">
        <v>36</v>
      </c>
      <c r="F211" s="71">
        <f>G211</f>
        <v>0</v>
      </c>
      <c r="G211" s="71"/>
      <c r="H211" s="71"/>
      <c r="I211" s="71"/>
    </row>
    <row r="212" spans="1:9" s="82" customFormat="1" ht="13.5" thickBot="1">
      <c r="A212" s="85"/>
      <c r="B212" s="68"/>
      <c r="C212" s="63"/>
      <c r="D212" s="64"/>
      <c r="E212" s="73"/>
      <c r="F212" s="71"/>
      <c r="G212" s="71"/>
      <c r="H212" s="71"/>
      <c r="I212" s="71"/>
    </row>
    <row r="213" spans="1:9" s="82" customFormat="1" ht="13.5" thickBot="1">
      <c r="A213" s="76">
        <v>17</v>
      </c>
      <c r="B213" s="77">
        <v>926</v>
      </c>
      <c r="C213" s="78"/>
      <c r="D213" s="79">
        <v>1</v>
      </c>
      <c r="E213" s="80" t="s">
        <v>74</v>
      </c>
      <c r="F213" s="81">
        <f>G213</f>
        <v>48600</v>
      </c>
      <c r="G213" s="81">
        <f>G214</f>
        <v>48600</v>
      </c>
      <c r="H213" s="81"/>
      <c r="I213" s="81">
        <f>I214</f>
        <v>0</v>
      </c>
    </row>
    <row r="214" spans="1:9" s="30" customFormat="1" ht="12.75">
      <c r="A214" s="29"/>
      <c r="B214" s="25"/>
      <c r="C214" s="25">
        <v>92605</v>
      </c>
      <c r="D214" s="43"/>
      <c r="E214" s="24" t="s">
        <v>81</v>
      </c>
      <c r="F214" s="23">
        <f>F215</f>
        <v>48600</v>
      </c>
      <c r="G214" s="23">
        <f>G215</f>
        <v>48600</v>
      </c>
      <c r="H214" s="23"/>
      <c r="I214" s="23">
        <f>I216</f>
        <v>0</v>
      </c>
    </row>
    <row r="215" spans="1:9" s="30" customFormat="1" ht="12.75">
      <c r="A215" s="29"/>
      <c r="B215" s="25"/>
      <c r="C215" s="48"/>
      <c r="D215" s="45" t="s">
        <v>48</v>
      </c>
      <c r="E215" s="13" t="s">
        <v>12</v>
      </c>
      <c r="F215" s="12">
        <f>G215</f>
        <v>48600</v>
      </c>
      <c r="G215" s="12">
        <v>48600</v>
      </c>
      <c r="H215" s="12"/>
      <c r="I215" s="23"/>
    </row>
    <row r="216" spans="1:9" ht="12.75">
      <c r="A216" s="9"/>
      <c r="B216" s="10"/>
      <c r="C216" s="27"/>
      <c r="D216" s="46" t="s">
        <v>49</v>
      </c>
      <c r="E216" s="8" t="s">
        <v>31</v>
      </c>
      <c r="F216" s="12">
        <v>0</v>
      </c>
      <c r="G216" s="12">
        <v>0</v>
      </c>
      <c r="H216" s="12"/>
      <c r="I216" s="12"/>
    </row>
    <row r="217" spans="1:9" ht="12.75">
      <c r="A217" s="9"/>
      <c r="B217" s="10"/>
      <c r="C217" s="27"/>
      <c r="D217" s="69" t="s">
        <v>50</v>
      </c>
      <c r="E217" s="73" t="s">
        <v>36</v>
      </c>
      <c r="F217" s="12">
        <v>0</v>
      </c>
      <c r="G217" s="12">
        <v>0</v>
      </c>
      <c r="H217" s="12"/>
      <c r="I217" s="12"/>
    </row>
    <row r="218" spans="1:9" ht="13.5" thickBot="1">
      <c r="A218" s="9"/>
      <c r="B218" s="51"/>
      <c r="C218" s="51"/>
      <c r="D218" s="59"/>
      <c r="E218" s="60"/>
      <c r="F218" s="57"/>
      <c r="G218" s="57"/>
      <c r="H218" s="57"/>
      <c r="I218" s="57"/>
    </row>
    <row r="219" spans="1:9" ht="30" customHeight="1" thickBot="1">
      <c r="A219" s="5"/>
      <c r="B219" s="36"/>
      <c r="C219" s="37"/>
      <c r="D219" s="47"/>
      <c r="E219" s="58" t="s">
        <v>4</v>
      </c>
      <c r="F219" s="150">
        <f>G219+I219+H219</f>
        <v>44037634</v>
      </c>
      <c r="G219" s="150">
        <f>G213+G208+G190+G181+G156+G143+G114+G109+G99+G88+G63+G40+G36+G25+G18+G12+G32</f>
        <v>38387621</v>
      </c>
      <c r="H219" s="160">
        <f>H213+H208+H190+H181+H156+H143+H114+H109+H99+H88+H63+H40+H36+H25+H18+H12+H32</f>
        <v>27738</v>
      </c>
      <c r="I219" s="150">
        <f>I213+I208+I190+I181+I156+I143+I114+I109+I99+I88+I63+I40+I36+I25+I18+I12+I83</f>
        <v>5622275</v>
      </c>
    </row>
    <row r="221" ht="12.75">
      <c r="F221" s="31"/>
    </row>
    <row r="222" spans="4:10" ht="12.75">
      <c r="D222" s="38">
        <v>1</v>
      </c>
      <c r="E222" s="31">
        <f>SUMIF(D1:D217,"1",F1:F217)</f>
        <v>44037634</v>
      </c>
      <c r="F222" s="158"/>
      <c r="J222" s="82"/>
    </row>
    <row r="223" ht="12.75">
      <c r="J223" s="82"/>
    </row>
    <row r="227" spans="4:6" ht="12.75">
      <c r="D227" s="38" t="s">
        <v>48</v>
      </c>
      <c r="E227" s="31">
        <f>SUMIF(D1:D219,"a",F1:F219)</f>
        <v>38042634</v>
      </c>
      <c r="F227" s="2" t="s">
        <v>78</v>
      </c>
    </row>
    <row r="228" spans="4:6" ht="12.75">
      <c r="D228" s="38" t="s">
        <v>49</v>
      </c>
      <c r="E228" s="31">
        <f>SUMIF(D13:D219,"b",F13:F219)</f>
        <v>24889835</v>
      </c>
      <c r="F228" s="2" t="s">
        <v>77</v>
      </c>
    </row>
    <row r="229" spans="4:6" ht="12.75">
      <c r="D229" s="38" t="s">
        <v>50</v>
      </c>
      <c r="E229" s="31">
        <f>SUMIF(D17:D220,"c",F17:F220)</f>
        <v>1140775</v>
      </c>
      <c r="F229" s="2" t="s">
        <v>76</v>
      </c>
    </row>
    <row r="230" spans="4:6" ht="12.75">
      <c r="D230" s="38" t="s">
        <v>61</v>
      </c>
      <c r="E230" s="31">
        <f>SUMIF(D13:D221,"d",F13:F221)</f>
        <v>5995000</v>
      </c>
      <c r="F230" s="2" t="s">
        <v>75</v>
      </c>
    </row>
    <row r="232" spans="7:8" ht="12.75">
      <c r="G232" s="31">
        <f>E227+E230</f>
        <v>44037634</v>
      </c>
      <c r="H232" s="31"/>
    </row>
    <row r="233" spans="5:8" ht="12.75">
      <c r="E233" s="31"/>
      <c r="G233" s="31">
        <f>F219</f>
        <v>44037634</v>
      </c>
      <c r="H233" s="31"/>
    </row>
    <row r="234" spans="5:8" ht="12.75">
      <c r="E234" s="31"/>
      <c r="F234" s="50"/>
      <c r="G234" s="31">
        <f>G232-G233</f>
        <v>0</v>
      </c>
      <c r="H234" s="31"/>
    </row>
    <row r="235" ht="12.75">
      <c r="E235" s="31">
        <f>E227+E230</f>
        <v>44037634</v>
      </c>
    </row>
    <row r="237" spans="2:6" ht="12.75">
      <c r="B237" s="49"/>
      <c r="E237" s="49"/>
      <c r="F237" s="50"/>
    </row>
  </sheetData>
  <mergeCells count="2">
    <mergeCell ref="G7:I7"/>
    <mergeCell ref="E5:F5"/>
  </mergeCells>
  <printOptions/>
  <pageMargins left="0.3937007874015748" right="0.2755905511811024" top="0.984251968503937" bottom="0.5905511811023623" header="0.5118110236220472" footer="0.11811023622047245"/>
  <pageSetup firstPageNumber="8" useFirstPageNumber="1" horizontalDpi="300" verticalDpi="300" orientation="portrait" paperSize="9" scale="83" r:id="rId1"/>
  <headerFooter alignWithMargins="0">
    <oddFooter>&amp;C&amp;P</oddFooter>
  </headerFooter>
  <rowBreaks count="3" manualBreakCount="3">
    <brk id="67" max="255" man="1"/>
    <brk id="132" max="255" man="1"/>
    <brk id="2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8">
      <selection activeCell="A1" sqref="A1"/>
    </sheetView>
  </sheetViews>
  <sheetFormatPr defaultColWidth="9.00390625" defaultRowHeight="12.75"/>
  <cols>
    <col min="1" max="1" width="3.375" style="2" customWidth="1"/>
    <col min="2" max="2" width="38.00390625" style="2" customWidth="1"/>
    <col min="3" max="3" width="22.375" style="2" customWidth="1"/>
    <col min="4" max="4" width="12.75390625" style="2" customWidth="1"/>
    <col min="5" max="5" width="15.75390625" style="2" customWidth="1"/>
    <col min="6" max="6" width="12.625" style="2" customWidth="1"/>
    <col min="7" max="7" width="13.625" style="2" customWidth="1"/>
    <col min="8" max="8" width="13.00390625" style="2" customWidth="1"/>
    <col min="9" max="16384" width="9.125" style="2" customWidth="1"/>
  </cols>
  <sheetData>
    <row r="1" ht="12.75">
      <c r="F1" s="212" t="s">
        <v>225</v>
      </c>
    </row>
    <row r="2" ht="12.75">
      <c r="F2" s="213"/>
    </row>
    <row r="3" spans="6:8" ht="12.75">
      <c r="F3" s="301" t="s">
        <v>137</v>
      </c>
      <c r="G3" s="301"/>
      <c r="H3" s="301"/>
    </row>
    <row r="4" spans="6:7" ht="12.75">
      <c r="F4" s="301" t="s">
        <v>16</v>
      </c>
      <c r="G4" s="301"/>
    </row>
    <row r="6" spans="2:8" ht="15.75">
      <c r="B6" s="214"/>
      <c r="C6" s="214" t="s">
        <v>226</v>
      </c>
      <c r="D6" s="214"/>
      <c r="E6" s="214"/>
      <c r="H6" s="2" t="s">
        <v>8</v>
      </c>
    </row>
    <row r="7" spans="1:8" ht="13.5" thickBot="1">
      <c r="A7" s="202"/>
      <c r="B7" s="215"/>
      <c r="C7" s="215"/>
      <c r="D7" s="215"/>
      <c r="E7" s="215"/>
      <c r="F7" s="215"/>
      <c r="G7" s="215"/>
      <c r="H7" s="215"/>
    </row>
    <row r="8" spans="1:8" ht="12.75">
      <c r="A8" s="216" t="s">
        <v>227</v>
      </c>
      <c r="B8" s="217" t="s">
        <v>228</v>
      </c>
      <c r="C8" s="218" t="s">
        <v>229</v>
      </c>
      <c r="D8" s="219" t="s">
        <v>230</v>
      </c>
      <c r="E8" s="218" t="s">
        <v>231</v>
      </c>
      <c r="F8" s="219"/>
      <c r="G8" s="218" t="s">
        <v>232</v>
      </c>
      <c r="H8" s="220"/>
    </row>
    <row r="9" spans="1:9" ht="12.75">
      <c r="A9" s="13"/>
      <c r="B9" s="221"/>
      <c r="C9" s="202" t="s">
        <v>233</v>
      </c>
      <c r="D9" s="222"/>
      <c r="E9" s="202" t="s">
        <v>234</v>
      </c>
      <c r="F9" s="223" t="s">
        <v>235</v>
      </c>
      <c r="G9" s="223" t="s">
        <v>236</v>
      </c>
      <c r="H9" s="224" t="s">
        <v>237</v>
      </c>
      <c r="I9" s="202"/>
    </row>
    <row r="10" spans="1:8" ht="13.5" thickBot="1">
      <c r="A10" s="60"/>
      <c r="B10" s="225"/>
      <c r="C10" s="215"/>
      <c r="D10" s="226"/>
      <c r="E10" s="215" t="s">
        <v>238</v>
      </c>
      <c r="F10" s="226"/>
      <c r="G10" s="226" t="s">
        <v>239</v>
      </c>
      <c r="H10" s="227"/>
    </row>
    <row r="11" spans="1:8" ht="13.5" thickBot="1">
      <c r="A11" s="228" t="s">
        <v>240</v>
      </c>
      <c r="B11" s="226" t="s">
        <v>241</v>
      </c>
      <c r="C11" s="229" t="s">
        <v>242</v>
      </c>
      <c r="D11" s="230" t="s">
        <v>243</v>
      </c>
      <c r="E11" s="215" t="s">
        <v>244</v>
      </c>
      <c r="F11" s="226" t="s">
        <v>245</v>
      </c>
      <c r="G11" s="226" t="s">
        <v>246</v>
      </c>
      <c r="H11" s="227" t="s">
        <v>247</v>
      </c>
    </row>
    <row r="12" spans="1:8" ht="12.75">
      <c r="A12" s="231" t="s">
        <v>248</v>
      </c>
      <c r="B12" s="233" t="s">
        <v>249</v>
      </c>
      <c r="C12" s="234"/>
      <c r="D12" s="234"/>
      <c r="E12" s="235"/>
      <c r="F12" s="234"/>
      <c r="G12" s="234"/>
      <c r="H12" s="236"/>
    </row>
    <row r="13" spans="1:8" ht="12.75" customHeight="1">
      <c r="A13" s="237" t="s">
        <v>240</v>
      </c>
      <c r="B13" s="238" t="s">
        <v>250</v>
      </c>
      <c r="C13" s="239" t="s">
        <v>251</v>
      </c>
      <c r="D13" s="222"/>
      <c r="E13" s="209">
        <f>F13</f>
        <v>12266</v>
      </c>
      <c r="F13" s="240">
        <f>11000+1266</f>
        <v>12266</v>
      </c>
      <c r="G13" s="222"/>
      <c r="H13" s="8"/>
    </row>
    <row r="14" spans="1:8" ht="12.75" customHeight="1">
      <c r="A14" s="237"/>
      <c r="B14" s="222"/>
      <c r="C14" s="222" t="s">
        <v>252</v>
      </c>
      <c r="D14" s="222"/>
      <c r="E14" s="202"/>
      <c r="F14" s="222"/>
      <c r="G14" s="222"/>
      <c r="H14" s="8"/>
    </row>
    <row r="15" spans="1:8" ht="12.75" customHeight="1">
      <c r="A15" s="237"/>
      <c r="B15" s="222"/>
      <c r="C15" s="222" t="s">
        <v>253</v>
      </c>
      <c r="D15" s="222">
        <v>2005</v>
      </c>
      <c r="E15" s="209"/>
      <c r="F15" s="240"/>
      <c r="G15" s="222"/>
      <c r="H15" s="8"/>
    </row>
    <row r="16" spans="1:8" ht="13.5" thickBot="1">
      <c r="A16" s="228"/>
      <c r="B16" s="226"/>
      <c r="C16" s="215"/>
      <c r="D16" s="226"/>
      <c r="E16" s="241"/>
      <c r="F16" s="242"/>
      <c r="G16" s="226"/>
      <c r="H16" s="227"/>
    </row>
    <row r="17" spans="1:8" ht="12.75">
      <c r="A17" s="237">
        <v>3</v>
      </c>
      <c r="B17" s="243" t="s">
        <v>254</v>
      </c>
      <c r="C17" s="239" t="s">
        <v>251</v>
      </c>
      <c r="D17" s="222"/>
      <c r="E17" s="209"/>
      <c r="F17" s="240"/>
      <c r="G17" s="222"/>
      <c r="H17" s="8"/>
    </row>
    <row r="18" spans="1:8" ht="12.75">
      <c r="A18" s="237"/>
      <c r="B18" s="238" t="s">
        <v>255</v>
      </c>
      <c r="C18" s="222" t="s">
        <v>252</v>
      </c>
      <c r="D18" s="222">
        <v>2005</v>
      </c>
      <c r="E18" s="209">
        <v>5000</v>
      </c>
      <c r="F18" s="240"/>
      <c r="G18" s="244">
        <v>5000</v>
      </c>
      <c r="H18" s="8"/>
    </row>
    <row r="19" spans="1:8" ht="12.75">
      <c r="A19" s="237"/>
      <c r="B19" s="238" t="s">
        <v>256</v>
      </c>
      <c r="C19" s="222" t="s">
        <v>257</v>
      </c>
      <c r="D19" s="222"/>
      <c r="E19" s="209"/>
      <c r="F19" s="240"/>
      <c r="G19" s="222"/>
      <c r="H19" s="245"/>
    </row>
    <row r="20" spans="1:8" ht="13.5" thickBot="1">
      <c r="A20" s="228"/>
      <c r="B20" s="246"/>
      <c r="C20" s="215"/>
      <c r="D20" s="226"/>
      <c r="E20" s="241"/>
      <c r="F20" s="242"/>
      <c r="G20" s="226"/>
      <c r="H20" s="247"/>
    </row>
    <row r="21" spans="1:8" ht="12.75">
      <c r="A21" s="237">
        <v>4</v>
      </c>
      <c r="B21" s="238" t="s">
        <v>258</v>
      </c>
      <c r="C21" s="202" t="s">
        <v>259</v>
      </c>
      <c r="D21" s="222"/>
      <c r="E21" s="209"/>
      <c r="F21" s="240"/>
      <c r="G21" s="222"/>
      <c r="H21" s="245"/>
    </row>
    <row r="22" spans="1:8" ht="12.75">
      <c r="A22" s="237"/>
      <c r="B22" s="238" t="s">
        <v>260</v>
      </c>
      <c r="C22" s="202" t="s">
        <v>252</v>
      </c>
      <c r="D22" s="222">
        <v>2005</v>
      </c>
      <c r="E22" s="209">
        <f>F22</f>
        <v>42500</v>
      </c>
      <c r="F22" s="240">
        <v>42500</v>
      </c>
      <c r="G22" s="222"/>
      <c r="H22" s="245"/>
    </row>
    <row r="23" spans="1:8" ht="12.75">
      <c r="A23" s="237"/>
      <c r="B23" s="238" t="s">
        <v>261</v>
      </c>
      <c r="C23" s="202" t="s">
        <v>262</v>
      </c>
      <c r="D23" s="222"/>
      <c r="E23" s="209"/>
      <c r="F23" s="240"/>
      <c r="G23" s="222"/>
      <c r="H23" s="245"/>
    </row>
    <row r="24" spans="1:8" ht="13.5" thickBot="1">
      <c r="A24" s="228"/>
      <c r="B24" s="246"/>
      <c r="C24" s="215"/>
      <c r="D24" s="226"/>
      <c r="E24" s="241"/>
      <c r="F24" s="242"/>
      <c r="G24" s="226"/>
      <c r="H24" s="247"/>
    </row>
    <row r="25" spans="1:8" ht="12.75">
      <c r="A25" s="237">
        <v>4</v>
      </c>
      <c r="B25" s="248" t="s">
        <v>263</v>
      </c>
      <c r="C25" s="202" t="s">
        <v>264</v>
      </c>
      <c r="D25" s="222"/>
      <c r="E25" s="209">
        <f>F25</f>
        <v>62500</v>
      </c>
      <c r="F25" s="240">
        <v>62500</v>
      </c>
      <c r="G25" s="222"/>
      <c r="H25" s="245"/>
    </row>
    <row r="26" spans="1:8" ht="12.75">
      <c r="A26" s="237"/>
      <c r="B26" s="249"/>
      <c r="C26" s="222" t="s">
        <v>252</v>
      </c>
      <c r="D26" s="222">
        <v>2005</v>
      </c>
      <c r="E26" s="209"/>
      <c r="F26" s="240"/>
      <c r="G26" s="240"/>
      <c r="H26" s="245"/>
    </row>
    <row r="27" spans="1:8" ht="12.75">
      <c r="A27" s="237"/>
      <c r="B27" s="238"/>
      <c r="C27" s="222" t="s">
        <v>265</v>
      </c>
      <c r="D27" s="222"/>
      <c r="E27" s="209"/>
      <c r="F27" s="240"/>
      <c r="G27" s="222"/>
      <c r="H27" s="245"/>
    </row>
    <row r="28" spans="1:8" ht="13.5" thickBot="1">
      <c r="A28" s="228"/>
      <c r="B28" s="246" t="s">
        <v>266</v>
      </c>
      <c r="C28" s="215"/>
      <c r="D28" s="226"/>
      <c r="E28" s="241">
        <f>F28+H28+G28</f>
        <v>3569734</v>
      </c>
      <c r="F28" s="242">
        <v>535463</v>
      </c>
      <c r="G28" s="242">
        <v>356973</v>
      </c>
      <c r="H28" s="250">
        <v>2677298</v>
      </c>
    </row>
    <row r="29" spans="1:8" ht="12.75">
      <c r="A29" s="237">
        <v>5</v>
      </c>
      <c r="B29" s="238" t="s">
        <v>267</v>
      </c>
      <c r="C29" s="239" t="s">
        <v>251</v>
      </c>
      <c r="D29" s="222"/>
      <c r="E29" s="209"/>
      <c r="F29" s="240"/>
      <c r="G29" s="222"/>
      <c r="H29" s="245"/>
    </row>
    <row r="30" spans="1:8" ht="12.75">
      <c r="A30" s="237"/>
      <c r="B30" s="238" t="s">
        <v>268</v>
      </c>
      <c r="C30" s="222" t="s">
        <v>252</v>
      </c>
      <c r="D30" s="222">
        <v>2005</v>
      </c>
      <c r="E30" s="209">
        <v>1357900</v>
      </c>
      <c r="F30" s="240">
        <f>193200+146250</f>
        <v>339450</v>
      </c>
      <c r="G30" s="240"/>
      <c r="H30" s="251">
        <v>1018450</v>
      </c>
    </row>
    <row r="31" spans="1:8" ht="12.75">
      <c r="A31" s="237"/>
      <c r="B31" s="238" t="s">
        <v>269</v>
      </c>
      <c r="C31" s="222" t="s">
        <v>270</v>
      </c>
      <c r="D31" s="222"/>
      <c r="E31" s="209"/>
      <c r="F31" s="240"/>
      <c r="G31" s="222"/>
      <c r="H31" s="245"/>
    </row>
    <row r="32" spans="1:8" ht="13.5" thickBot="1">
      <c r="A32" s="228"/>
      <c r="B32" s="246"/>
      <c r="C32" s="215"/>
      <c r="D32" s="226"/>
      <c r="E32" s="241"/>
      <c r="F32" s="242"/>
      <c r="G32" s="226"/>
      <c r="H32" s="247"/>
    </row>
    <row r="33" spans="1:8" ht="12.75">
      <c r="A33" s="237">
        <v>6</v>
      </c>
      <c r="B33" s="238" t="s">
        <v>271</v>
      </c>
      <c r="C33" s="239" t="s">
        <v>251</v>
      </c>
      <c r="D33" s="222"/>
      <c r="E33" s="209"/>
      <c r="F33" s="240"/>
      <c r="G33" s="222"/>
      <c r="H33" s="245"/>
    </row>
    <row r="34" spans="1:8" ht="12.75">
      <c r="A34" s="237"/>
      <c r="B34" s="238" t="s">
        <v>272</v>
      </c>
      <c r="C34" s="222" t="s">
        <v>252</v>
      </c>
      <c r="D34" s="222">
        <v>2005</v>
      </c>
      <c r="E34" s="209">
        <f>F34+H34</f>
        <v>945100</v>
      </c>
      <c r="F34" s="240">
        <v>236300</v>
      </c>
      <c r="G34" s="240"/>
      <c r="H34" s="251">
        <v>708800</v>
      </c>
    </row>
    <row r="35" spans="1:8" ht="12.75">
      <c r="A35" s="237"/>
      <c r="B35" s="238" t="s">
        <v>269</v>
      </c>
      <c r="C35" s="222" t="s">
        <v>273</v>
      </c>
      <c r="D35" s="222"/>
      <c r="E35" s="209"/>
      <c r="F35" s="240"/>
      <c r="G35" s="222"/>
      <c r="H35" s="245"/>
    </row>
    <row r="36" spans="1:8" ht="12.75">
      <c r="A36" s="237"/>
      <c r="B36" s="238"/>
      <c r="C36" s="202"/>
      <c r="D36" s="222"/>
      <c r="E36" s="209"/>
      <c r="F36" s="240"/>
      <c r="G36" s="222"/>
      <c r="H36" s="245"/>
    </row>
    <row r="37" spans="1:8" ht="13.5" thickBot="1">
      <c r="A37" s="237"/>
      <c r="B37" s="238"/>
      <c r="C37" s="202"/>
      <c r="D37" s="222"/>
      <c r="E37" s="209"/>
      <c r="F37" s="240"/>
      <c r="G37" s="222"/>
      <c r="H37" s="245"/>
    </row>
    <row r="38" spans="1:8" ht="13.5" thickBot="1">
      <c r="A38" s="252"/>
      <c r="B38" s="230"/>
      <c r="C38" s="55" t="s">
        <v>274</v>
      </c>
      <c r="D38" s="253"/>
      <c r="E38" s="254">
        <f>H38+G38+F38</f>
        <v>5995000</v>
      </c>
      <c r="F38" s="255">
        <f>SUM(F13:F37)</f>
        <v>1228479</v>
      </c>
      <c r="G38" s="255">
        <f>SUM(G13:G37)</f>
        <v>361973</v>
      </c>
      <c r="H38" s="256">
        <f>SUM(H13:H37)</f>
        <v>4404548</v>
      </c>
    </row>
    <row r="42" ht="12.75">
      <c r="D42" s="2" t="s">
        <v>8</v>
      </c>
    </row>
  </sheetData>
  <mergeCells count="2">
    <mergeCell ref="F3:H3"/>
    <mergeCell ref="F4:G4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00390625" defaultRowHeight="12.75"/>
  <cols>
    <col min="1" max="1" width="27.75390625" style="2" customWidth="1"/>
    <col min="2" max="2" width="5.125" style="2" customWidth="1"/>
    <col min="3" max="3" width="6.75390625" style="2" customWidth="1"/>
    <col min="4" max="4" width="12.875" style="31" customWidth="1"/>
    <col min="5" max="5" width="11.125" style="2" customWidth="1"/>
    <col min="6" max="6" width="13.125" style="2" customWidth="1"/>
    <col min="7" max="7" width="9.625" style="2" customWidth="1"/>
    <col min="8" max="8" width="4.625" style="2" customWidth="1"/>
    <col min="9" max="9" width="4.375" style="2" customWidth="1"/>
    <col min="10" max="10" width="13.125" style="2" customWidth="1"/>
    <col min="11" max="11" width="10.125" style="2" customWidth="1"/>
    <col min="12" max="12" width="13.125" style="2" customWidth="1"/>
    <col min="13" max="13" width="11.75390625" style="2" customWidth="1"/>
    <col min="14" max="16384" width="9.125" style="2" customWidth="1"/>
  </cols>
  <sheetData>
    <row r="1" ht="12.75">
      <c r="J1" s="30" t="s">
        <v>275</v>
      </c>
    </row>
    <row r="3" ht="12.75">
      <c r="J3" s="2" t="s">
        <v>137</v>
      </c>
    </row>
    <row r="4" ht="12.75">
      <c r="J4" s="2" t="s">
        <v>16</v>
      </c>
    </row>
    <row r="6" ht="18.75">
      <c r="B6" s="257" t="s">
        <v>276</v>
      </c>
    </row>
    <row r="7" ht="19.5" customHeight="1" thickBot="1"/>
    <row r="8" spans="1:13" ht="13.5" thickBot="1">
      <c r="A8" s="258" t="s">
        <v>277</v>
      </c>
      <c r="B8" s="302" t="s">
        <v>278</v>
      </c>
      <c r="C8" s="303"/>
      <c r="D8" s="298" t="s">
        <v>279</v>
      </c>
      <c r="E8" s="298"/>
      <c r="F8" s="298"/>
      <c r="G8" s="298"/>
      <c r="H8" s="298"/>
      <c r="I8" s="299"/>
      <c r="J8" s="297" t="s">
        <v>180</v>
      </c>
      <c r="K8" s="298"/>
      <c r="L8" s="298"/>
      <c r="M8" s="299"/>
    </row>
    <row r="9" spans="1:13" ht="12.75">
      <c r="A9" s="27" t="s">
        <v>280</v>
      </c>
      <c r="B9" s="260"/>
      <c r="C9" s="217"/>
      <c r="D9" s="261"/>
      <c r="E9" s="219"/>
      <c r="F9" s="304" t="s">
        <v>281</v>
      </c>
      <c r="G9" s="304"/>
      <c r="H9" s="304"/>
      <c r="I9" s="304"/>
      <c r="J9" s="219"/>
      <c r="K9" s="218" t="s">
        <v>282</v>
      </c>
      <c r="L9" s="220"/>
      <c r="M9" s="180" t="s">
        <v>283</v>
      </c>
    </row>
    <row r="10" spans="1:13" ht="12.75">
      <c r="A10" s="27" t="s">
        <v>284</v>
      </c>
      <c r="B10" s="222"/>
      <c r="C10" s="221"/>
      <c r="D10" s="209" t="s">
        <v>4</v>
      </c>
      <c r="E10" s="222" t="s">
        <v>285</v>
      </c>
      <c r="F10" s="202" t="s">
        <v>286</v>
      </c>
      <c r="G10" s="202"/>
      <c r="H10" s="202"/>
      <c r="I10" s="202"/>
      <c r="J10" s="222" t="s">
        <v>287</v>
      </c>
      <c r="K10" s="262" t="s">
        <v>288</v>
      </c>
      <c r="L10" s="223"/>
      <c r="M10" s="8" t="s">
        <v>289</v>
      </c>
    </row>
    <row r="11" spans="1:13" ht="12.75">
      <c r="A11" s="237"/>
      <c r="B11" s="263" t="s">
        <v>2</v>
      </c>
      <c r="C11" s="264" t="s">
        <v>10</v>
      </c>
      <c r="D11" s="265"/>
      <c r="E11" s="222" t="s">
        <v>290</v>
      </c>
      <c r="F11" s="223"/>
      <c r="G11" s="223"/>
      <c r="H11" s="223"/>
      <c r="I11" s="266"/>
      <c r="J11" s="222"/>
      <c r="K11" s="207" t="s">
        <v>291</v>
      </c>
      <c r="L11" s="222" t="s">
        <v>292</v>
      </c>
      <c r="M11" s="8" t="s">
        <v>293</v>
      </c>
    </row>
    <row r="12" spans="1:13" ht="12.75">
      <c r="A12" s="237"/>
      <c r="B12" s="263"/>
      <c r="C12" s="264"/>
      <c r="D12" s="265"/>
      <c r="E12" s="222" t="s">
        <v>293</v>
      </c>
      <c r="F12" s="264" t="s">
        <v>294</v>
      </c>
      <c r="G12" s="263" t="s">
        <v>295</v>
      </c>
      <c r="H12" s="263" t="s">
        <v>296</v>
      </c>
      <c r="I12" s="267" t="s">
        <v>297</v>
      </c>
      <c r="J12" s="222"/>
      <c r="K12" s="202"/>
      <c r="L12" s="222"/>
      <c r="M12" s="8"/>
    </row>
    <row r="13" spans="1:13" ht="13.5" thickBot="1">
      <c r="A13" s="228"/>
      <c r="B13" s="268"/>
      <c r="C13" s="269"/>
      <c r="D13" s="270"/>
      <c r="E13" s="226"/>
      <c r="F13" s="225"/>
      <c r="G13" s="226"/>
      <c r="H13" s="226"/>
      <c r="I13" s="215"/>
      <c r="J13" s="226"/>
      <c r="K13" s="215"/>
      <c r="L13" s="226"/>
      <c r="M13" s="227"/>
    </row>
    <row r="14" spans="1:13" s="1" customFormat="1" ht="13.5" thickBot="1">
      <c r="A14" s="36">
        <v>1</v>
      </c>
      <c r="B14" s="37">
        <v>2</v>
      </c>
      <c r="C14" s="37">
        <v>3</v>
      </c>
      <c r="D14" s="271">
        <v>4</v>
      </c>
      <c r="E14" s="37">
        <v>5</v>
      </c>
      <c r="F14" s="37">
        <v>6</v>
      </c>
      <c r="G14" s="37">
        <v>7</v>
      </c>
      <c r="H14" s="37">
        <v>8</v>
      </c>
      <c r="I14" s="259">
        <v>9</v>
      </c>
      <c r="J14" s="37">
        <v>10</v>
      </c>
      <c r="K14" s="37">
        <v>11</v>
      </c>
      <c r="L14" s="37">
        <v>12</v>
      </c>
      <c r="M14" s="6">
        <v>13</v>
      </c>
    </row>
    <row r="15" spans="1:13" ht="12.75">
      <c r="A15" s="272"/>
      <c r="B15" s="263"/>
      <c r="C15" s="263"/>
      <c r="D15" s="273"/>
      <c r="E15" s="222"/>
      <c r="F15" s="219"/>
      <c r="G15" s="219"/>
      <c r="H15" s="219"/>
      <c r="I15" s="221"/>
      <c r="J15" s="222"/>
      <c r="K15" s="222"/>
      <c r="L15" s="222"/>
      <c r="M15" s="274"/>
    </row>
    <row r="16" spans="1:13" ht="12.75">
      <c r="A16" s="272" t="s">
        <v>264</v>
      </c>
      <c r="B16" s="275" t="s">
        <v>117</v>
      </c>
      <c r="C16" s="275" t="s">
        <v>298</v>
      </c>
      <c r="D16" s="276">
        <f aca="true" t="shared" si="0" ref="D16:D32">E16+F16+G16</f>
        <v>50000</v>
      </c>
      <c r="E16" s="276">
        <v>20000</v>
      </c>
      <c r="F16" s="276">
        <v>30000</v>
      </c>
      <c r="G16" s="277"/>
      <c r="H16" s="222"/>
      <c r="I16" s="221"/>
      <c r="J16" s="276">
        <f aca="true" t="shared" si="1" ref="J16:J32">K16+L16+M16</f>
        <v>50000</v>
      </c>
      <c r="K16" s="276"/>
      <c r="L16" s="276">
        <v>50000</v>
      </c>
      <c r="M16" s="278">
        <v>0</v>
      </c>
    </row>
    <row r="17" spans="1:13" ht="12.75">
      <c r="A17" s="272" t="s">
        <v>299</v>
      </c>
      <c r="B17" s="275" t="s">
        <v>201</v>
      </c>
      <c r="C17" s="275" t="s">
        <v>203</v>
      </c>
      <c r="D17" s="276">
        <f t="shared" si="0"/>
        <v>50000</v>
      </c>
      <c r="E17" s="276">
        <v>0</v>
      </c>
      <c r="F17" s="276">
        <v>0</v>
      </c>
      <c r="G17" s="277">
        <v>50000</v>
      </c>
      <c r="H17" s="222"/>
      <c r="I17" s="221"/>
      <c r="J17" s="276">
        <f t="shared" si="1"/>
        <v>50000</v>
      </c>
      <c r="K17" s="276"/>
      <c r="L17" s="276">
        <v>50000</v>
      </c>
      <c r="M17" s="278">
        <v>0</v>
      </c>
    </row>
    <row r="18" spans="1:13" s="82" customFormat="1" ht="12.75">
      <c r="A18" s="279" t="s">
        <v>300</v>
      </c>
      <c r="B18" s="280">
        <v>801</v>
      </c>
      <c r="C18" s="280">
        <v>80120</v>
      </c>
      <c r="D18" s="281">
        <f t="shared" si="0"/>
        <v>210000</v>
      </c>
      <c r="E18" s="281">
        <v>17000</v>
      </c>
      <c r="F18" s="281">
        <v>162500</v>
      </c>
      <c r="G18" s="282">
        <v>30500</v>
      </c>
      <c r="H18" s="281"/>
      <c r="I18" s="283"/>
      <c r="J18" s="281">
        <f t="shared" si="1"/>
        <v>210000</v>
      </c>
      <c r="K18" s="281">
        <v>31750</v>
      </c>
      <c r="L18" s="281">
        <v>170670</v>
      </c>
      <c r="M18" s="284">
        <v>7580</v>
      </c>
    </row>
    <row r="19" spans="1:13" s="82" customFormat="1" ht="12.75">
      <c r="A19" s="279" t="s">
        <v>301</v>
      </c>
      <c r="B19" s="280">
        <v>801</v>
      </c>
      <c r="C19" s="280">
        <v>80120</v>
      </c>
      <c r="D19" s="281">
        <f t="shared" si="0"/>
        <v>18390</v>
      </c>
      <c r="E19" s="281">
        <v>1759</v>
      </c>
      <c r="F19" s="281">
        <v>16631</v>
      </c>
      <c r="G19" s="282"/>
      <c r="H19" s="281"/>
      <c r="I19" s="283"/>
      <c r="J19" s="281">
        <f t="shared" si="1"/>
        <v>18390</v>
      </c>
      <c r="K19" s="281"/>
      <c r="L19" s="281">
        <v>14400</v>
      </c>
      <c r="M19" s="284">
        <v>3990</v>
      </c>
    </row>
    <row r="20" spans="1:13" ht="12.75">
      <c r="A20" s="272" t="s">
        <v>302</v>
      </c>
      <c r="B20" s="275">
        <v>801</v>
      </c>
      <c r="C20" s="275">
        <v>80130</v>
      </c>
      <c r="D20" s="276">
        <f t="shared" si="0"/>
        <v>64000</v>
      </c>
      <c r="E20" s="276">
        <v>2500</v>
      </c>
      <c r="F20" s="276">
        <v>26500</v>
      </c>
      <c r="G20" s="277">
        <v>35000</v>
      </c>
      <c r="H20" s="276"/>
      <c r="I20" s="285"/>
      <c r="J20" s="276">
        <f t="shared" si="1"/>
        <v>64000</v>
      </c>
      <c r="K20" s="276">
        <v>800</v>
      </c>
      <c r="L20" s="276">
        <v>60700</v>
      </c>
      <c r="M20" s="278">
        <v>2500</v>
      </c>
    </row>
    <row r="21" spans="1:13" s="82" customFormat="1" ht="12.75">
      <c r="A21" s="279" t="s">
        <v>303</v>
      </c>
      <c r="B21" s="280">
        <v>801</v>
      </c>
      <c r="C21" s="280" t="s">
        <v>304</v>
      </c>
      <c r="D21" s="281">
        <f t="shared" si="0"/>
        <v>111000</v>
      </c>
      <c r="E21" s="281">
        <v>1500</v>
      </c>
      <c r="F21" s="281">
        <v>94500</v>
      </c>
      <c r="G21" s="282">
        <v>15000</v>
      </c>
      <c r="H21" s="281"/>
      <c r="I21" s="283"/>
      <c r="J21" s="281">
        <f t="shared" si="1"/>
        <v>111000</v>
      </c>
      <c r="K21" s="281">
        <v>450</v>
      </c>
      <c r="L21" s="281">
        <v>109550</v>
      </c>
      <c r="M21" s="284">
        <v>1000</v>
      </c>
    </row>
    <row r="22" spans="1:13" ht="12.75">
      <c r="A22" s="272" t="s">
        <v>305</v>
      </c>
      <c r="B22" s="275">
        <v>801</v>
      </c>
      <c r="C22" s="275">
        <v>80130</v>
      </c>
      <c r="D22" s="276">
        <f t="shared" si="0"/>
        <v>92600</v>
      </c>
      <c r="E22" s="276">
        <v>6000</v>
      </c>
      <c r="F22" s="276">
        <v>86600</v>
      </c>
      <c r="G22" s="277"/>
      <c r="H22" s="276"/>
      <c r="I22" s="285"/>
      <c r="J22" s="276">
        <f t="shared" si="1"/>
        <v>92600</v>
      </c>
      <c r="K22" s="276"/>
      <c r="L22" s="276">
        <v>92600</v>
      </c>
      <c r="M22" s="278">
        <v>0</v>
      </c>
    </row>
    <row r="23" spans="1:13" ht="12.75">
      <c r="A23" s="272" t="s">
        <v>306</v>
      </c>
      <c r="B23" s="275">
        <v>801</v>
      </c>
      <c r="C23" s="275" t="s">
        <v>304</v>
      </c>
      <c r="D23" s="276">
        <f t="shared" si="0"/>
        <v>134000</v>
      </c>
      <c r="E23" s="276">
        <v>13437</v>
      </c>
      <c r="F23" s="276">
        <v>119063</v>
      </c>
      <c r="G23" s="277">
        <v>1500</v>
      </c>
      <c r="H23" s="276"/>
      <c r="I23" s="285"/>
      <c r="J23" s="276">
        <f t="shared" si="1"/>
        <v>134000</v>
      </c>
      <c r="K23" s="276"/>
      <c r="L23" s="276">
        <v>120000</v>
      </c>
      <c r="M23" s="278">
        <v>14000</v>
      </c>
    </row>
    <row r="24" spans="1:13" ht="12.75">
      <c r="A24" s="272" t="s">
        <v>307</v>
      </c>
      <c r="B24" s="275">
        <v>801</v>
      </c>
      <c r="C24" s="275">
        <v>80130</v>
      </c>
      <c r="D24" s="276">
        <f t="shared" si="0"/>
        <v>138000</v>
      </c>
      <c r="E24" s="276">
        <v>500</v>
      </c>
      <c r="F24" s="276">
        <v>137500</v>
      </c>
      <c r="G24" s="277"/>
      <c r="H24" s="276"/>
      <c r="I24" s="285"/>
      <c r="J24" s="276">
        <f t="shared" si="1"/>
        <v>138000</v>
      </c>
      <c r="K24" s="276"/>
      <c r="L24" s="276">
        <v>137500</v>
      </c>
      <c r="M24" s="278">
        <v>500</v>
      </c>
    </row>
    <row r="25" spans="1:13" s="82" customFormat="1" ht="12.75">
      <c r="A25" s="279" t="s">
        <v>308</v>
      </c>
      <c r="B25" s="280">
        <v>854</v>
      </c>
      <c r="C25" s="280">
        <v>85403</v>
      </c>
      <c r="D25" s="281">
        <f t="shared" si="0"/>
        <v>66018</v>
      </c>
      <c r="E25" s="281">
        <v>18</v>
      </c>
      <c r="F25" s="281">
        <v>26000</v>
      </c>
      <c r="G25" s="282">
        <v>40000</v>
      </c>
      <c r="H25" s="281"/>
      <c r="I25" s="283"/>
      <c r="J25" s="281">
        <f t="shared" si="1"/>
        <v>66018</v>
      </c>
      <c r="K25" s="281"/>
      <c r="L25" s="281">
        <v>62000</v>
      </c>
      <c r="M25" s="284">
        <v>4018</v>
      </c>
    </row>
    <row r="26" spans="1:13" ht="12.75">
      <c r="A26" s="272" t="s">
        <v>309</v>
      </c>
      <c r="B26" s="275">
        <v>854</v>
      </c>
      <c r="C26" s="275">
        <v>85403</v>
      </c>
      <c r="D26" s="276">
        <f t="shared" si="0"/>
        <v>80800</v>
      </c>
      <c r="E26" s="276">
        <v>39380</v>
      </c>
      <c r="F26" s="276">
        <v>39420</v>
      </c>
      <c r="G26" s="277">
        <v>2000</v>
      </c>
      <c r="H26" s="276"/>
      <c r="I26" s="285"/>
      <c r="J26" s="276">
        <f t="shared" si="1"/>
        <v>80800</v>
      </c>
      <c r="K26" s="276"/>
      <c r="L26" s="276">
        <v>80800</v>
      </c>
      <c r="M26" s="278">
        <v>0</v>
      </c>
    </row>
    <row r="27" spans="1:13" ht="12.75">
      <c r="A27" s="272" t="s">
        <v>310</v>
      </c>
      <c r="B27" s="275" t="s">
        <v>311</v>
      </c>
      <c r="C27" s="275" t="s">
        <v>312</v>
      </c>
      <c r="D27" s="276">
        <f t="shared" si="0"/>
        <v>9</v>
      </c>
      <c r="E27" s="276">
        <v>8</v>
      </c>
      <c r="F27" s="276">
        <v>1</v>
      </c>
      <c r="G27" s="277"/>
      <c r="H27" s="276"/>
      <c r="I27" s="285"/>
      <c r="J27" s="276">
        <f t="shared" si="1"/>
        <v>9</v>
      </c>
      <c r="K27" s="276"/>
      <c r="L27" s="276">
        <v>0</v>
      </c>
      <c r="M27" s="278">
        <v>9</v>
      </c>
    </row>
    <row r="28" spans="1:13" s="82" customFormat="1" ht="12.75">
      <c r="A28" s="279" t="s">
        <v>303</v>
      </c>
      <c r="B28" s="280">
        <v>854</v>
      </c>
      <c r="C28" s="280">
        <v>85410</v>
      </c>
      <c r="D28" s="281">
        <f t="shared" si="0"/>
        <v>44650</v>
      </c>
      <c r="E28" s="281">
        <v>250</v>
      </c>
      <c r="F28" s="281">
        <v>44400</v>
      </c>
      <c r="G28" s="282"/>
      <c r="H28" s="281"/>
      <c r="I28" s="283"/>
      <c r="J28" s="281">
        <f t="shared" si="1"/>
        <v>44650</v>
      </c>
      <c r="K28" s="281"/>
      <c r="L28" s="281">
        <v>44400</v>
      </c>
      <c r="M28" s="284">
        <v>250</v>
      </c>
    </row>
    <row r="29" spans="1:13" ht="12.75">
      <c r="A29" s="272" t="s">
        <v>305</v>
      </c>
      <c r="B29" s="275">
        <v>854</v>
      </c>
      <c r="C29" s="275">
        <v>85410</v>
      </c>
      <c r="D29" s="276">
        <f t="shared" si="0"/>
        <v>80963</v>
      </c>
      <c r="E29" s="276">
        <v>27203</v>
      </c>
      <c r="F29" s="276">
        <v>53760</v>
      </c>
      <c r="G29" s="277"/>
      <c r="H29" s="276"/>
      <c r="I29" s="285"/>
      <c r="J29" s="276">
        <f t="shared" si="1"/>
        <v>80963</v>
      </c>
      <c r="K29" s="276"/>
      <c r="L29" s="276">
        <v>53760</v>
      </c>
      <c r="M29" s="278">
        <v>27203</v>
      </c>
    </row>
    <row r="30" spans="1:13" ht="12.75">
      <c r="A30" s="272" t="s">
        <v>306</v>
      </c>
      <c r="B30" s="275">
        <v>854</v>
      </c>
      <c r="C30" s="275">
        <v>85410</v>
      </c>
      <c r="D30" s="276">
        <f t="shared" si="0"/>
        <v>54000</v>
      </c>
      <c r="E30" s="276">
        <v>7000</v>
      </c>
      <c r="F30" s="276">
        <v>47000</v>
      </c>
      <c r="G30" s="277"/>
      <c r="H30" s="276"/>
      <c r="I30" s="285"/>
      <c r="J30" s="276">
        <f t="shared" si="1"/>
        <v>54000</v>
      </c>
      <c r="K30" s="276"/>
      <c r="L30" s="276">
        <v>47000</v>
      </c>
      <c r="M30" s="278">
        <v>7000</v>
      </c>
    </row>
    <row r="31" spans="1:13" ht="12.75">
      <c r="A31" s="272" t="s">
        <v>302</v>
      </c>
      <c r="B31" s="275">
        <v>854</v>
      </c>
      <c r="C31" s="275">
        <v>85410</v>
      </c>
      <c r="D31" s="276">
        <f t="shared" si="0"/>
        <v>70000</v>
      </c>
      <c r="E31" s="276">
        <v>20000</v>
      </c>
      <c r="F31" s="276">
        <v>50000</v>
      </c>
      <c r="G31" s="277"/>
      <c r="H31" s="276"/>
      <c r="I31" s="285"/>
      <c r="J31" s="276">
        <f t="shared" si="1"/>
        <v>70000</v>
      </c>
      <c r="K31" s="276"/>
      <c r="L31" s="276">
        <v>50000</v>
      </c>
      <c r="M31" s="278">
        <v>20000</v>
      </c>
    </row>
    <row r="32" spans="1:13" ht="12.75">
      <c r="A32" s="272" t="s">
        <v>305</v>
      </c>
      <c r="B32" s="275">
        <v>854</v>
      </c>
      <c r="C32" s="275">
        <v>85417</v>
      </c>
      <c r="D32" s="276">
        <f t="shared" si="0"/>
        <v>70000</v>
      </c>
      <c r="E32" s="276">
        <v>0</v>
      </c>
      <c r="F32" s="276">
        <v>70000</v>
      </c>
      <c r="G32" s="277"/>
      <c r="H32" s="276"/>
      <c r="I32" s="285"/>
      <c r="J32" s="276">
        <f t="shared" si="1"/>
        <v>70000</v>
      </c>
      <c r="K32" s="276"/>
      <c r="L32" s="276">
        <v>70000</v>
      </c>
      <c r="M32" s="278">
        <v>0</v>
      </c>
    </row>
    <row r="33" spans="1:13" ht="15.75" customHeight="1" thickBot="1">
      <c r="A33" s="272"/>
      <c r="B33" s="263"/>
      <c r="C33" s="263"/>
      <c r="D33" s="276"/>
      <c r="E33" s="276"/>
      <c r="F33" s="276"/>
      <c r="G33" s="277"/>
      <c r="H33" s="276"/>
      <c r="I33" s="285"/>
      <c r="J33" s="276"/>
      <c r="K33" s="276"/>
      <c r="L33" s="276"/>
      <c r="M33" s="286"/>
    </row>
    <row r="34" spans="1:13" s="30" customFormat="1" ht="18.75" customHeight="1" thickBot="1">
      <c r="A34" s="287" t="s">
        <v>4</v>
      </c>
      <c r="B34" s="288"/>
      <c r="C34" s="288"/>
      <c r="D34" s="289">
        <f>SUM(D16:D33)</f>
        <v>1334430</v>
      </c>
      <c r="E34" s="289">
        <f>SUM(E16:E33)</f>
        <v>156555</v>
      </c>
      <c r="F34" s="289">
        <f>SUM(F16:F33)</f>
        <v>1003875</v>
      </c>
      <c r="G34" s="290">
        <f>SUM(G16:G33)</f>
        <v>174000</v>
      </c>
      <c r="H34" s="291"/>
      <c r="I34" s="292"/>
      <c r="J34" s="289">
        <f>SUM(J16:J33)</f>
        <v>1334430</v>
      </c>
      <c r="K34" s="289">
        <f>SUM(K16:K33)</f>
        <v>33000</v>
      </c>
      <c r="L34" s="289">
        <f>SUM(L16:L33)</f>
        <v>1213380</v>
      </c>
      <c r="M34" s="293">
        <f>SUM(M16:M32)</f>
        <v>88050</v>
      </c>
    </row>
  </sheetData>
  <mergeCells count="4">
    <mergeCell ref="B8:C8"/>
    <mergeCell ref="D8:I8"/>
    <mergeCell ref="J8:M8"/>
    <mergeCell ref="F9:I9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2" customWidth="1"/>
    <col min="2" max="2" width="47.00390625" style="2" customWidth="1"/>
    <col min="3" max="3" width="8.625" style="2" customWidth="1"/>
    <col min="4" max="4" width="22.125" style="2" customWidth="1"/>
    <col min="5" max="16384" width="9.125" style="2" customWidth="1"/>
  </cols>
  <sheetData>
    <row r="1" spans="2:4" ht="12.75">
      <c r="B1" s="305"/>
      <c r="C1" s="305"/>
      <c r="D1" s="305" t="s">
        <v>313</v>
      </c>
    </row>
    <row r="2" spans="2:4" ht="8.25" customHeight="1">
      <c r="B2" s="305"/>
      <c r="C2" s="305"/>
      <c r="D2" s="7"/>
    </row>
    <row r="3" ht="12.75">
      <c r="D3" s="306" t="s">
        <v>170</v>
      </c>
    </row>
    <row r="4" ht="12.75">
      <c r="D4" s="7" t="s">
        <v>16</v>
      </c>
    </row>
    <row r="6" spans="2:4" ht="15.75">
      <c r="B6" s="307" t="s">
        <v>314</v>
      </c>
      <c r="C6" s="307"/>
      <c r="D6" s="307"/>
    </row>
    <row r="7" spans="2:4" ht="15.75">
      <c r="B7" s="307" t="s">
        <v>315</v>
      </c>
      <c r="C7" s="307"/>
      <c r="D7" s="307"/>
    </row>
    <row r="8" spans="2:4" ht="15.75">
      <c r="B8" s="307" t="s">
        <v>316</v>
      </c>
      <c r="C8" s="307"/>
      <c r="D8" s="307"/>
    </row>
    <row r="9" spans="2:4" ht="15.75">
      <c r="B9" s="174"/>
      <c r="C9" s="174"/>
      <c r="D9" s="174"/>
    </row>
    <row r="11" ht="13.5" thickBot="1"/>
    <row r="12" spans="1:4" ht="13.5" thickBot="1">
      <c r="A12" s="5" t="s">
        <v>317</v>
      </c>
      <c r="B12" s="36" t="s">
        <v>318</v>
      </c>
      <c r="C12" s="259"/>
      <c r="D12" s="37" t="s">
        <v>319</v>
      </c>
    </row>
    <row r="13" spans="1:4" s="30" customFormat="1" ht="17.25" customHeight="1" thickBot="1">
      <c r="A13" s="53" t="s">
        <v>320</v>
      </c>
      <c r="B13" s="308" t="s">
        <v>321</v>
      </c>
      <c r="C13" s="308"/>
      <c r="D13" s="309">
        <f>D14+D15</f>
        <v>109460</v>
      </c>
    </row>
    <row r="14" spans="1:4" ht="12.75">
      <c r="A14" s="9">
        <v>1</v>
      </c>
      <c r="B14" s="13" t="s">
        <v>322</v>
      </c>
      <c r="C14" s="13"/>
      <c r="D14" s="12">
        <v>109460</v>
      </c>
    </row>
    <row r="15" spans="1:4" ht="12.75">
      <c r="A15" s="9">
        <v>2</v>
      </c>
      <c r="B15" s="13" t="s">
        <v>323</v>
      </c>
      <c r="C15" s="13"/>
      <c r="D15" s="12">
        <v>0</v>
      </c>
    </row>
    <row r="16" spans="1:4" ht="12.75">
      <c r="A16" s="9">
        <v>3</v>
      </c>
      <c r="B16" s="13" t="s">
        <v>324</v>
      </c>
      <c r="C16" s="13"/>
      <c r="D16" s="12"/>
    </row>
    <row r="17" spans="1:4" ht="12.75">
      <c r="A17" s="9"/>
      <c r="B17" s="13"/>
      <c r="C17" s="13"/>
      <c r="D17" s="12"/>
    </row>
    <row r="18" spans="1:4" ht="13.5" thickBot="1">
      <c r="A18" s="51"/>
      <c r="B18" s="60"/>
      <c r="C18" s="60"/>
      <c r="D18" s="57"/>
    </row>
    <row r="19" spans="1:4" s="30" customFormat="1" ht="13.5" thickBot="1">
      <c r="A19" s="53" t="s">
        <v>325</v>
      </c>
      <c r="B19" s="308" t="s">
        <v>326</v>
      </c>
      <c r="C19" s="308"/>
      <c r="D19" s="309">
        <f>D20+D23</f>
        <v>181000</v>
      </c>
    </row>
    <row r="20" spans="1:4" ht="12.75">
      <c r="A20" s="9">
        <v>1</v>
      </c>
      <c r="B20" s="13" t="s">
        <v>327</v>
      </c>
      <c r="C20" s="13"/>
      <c r="D20" s="12">
        <f>D21</f>
        <v>181000</v>
      </c>
    </row>
    <row r="21" spans="1:4" ht="12.75">
      <c r="A21" s="13"/>
      <c r="B21" s="13" t="s">
        <v>328</v>
      </c>
      <c r="C21" s="13"/>
      <c r="D21" s="12">
        <v>181000</v>
      </c>
    </row>
    <row r="22" spans="1:4" ht="12.75">
      <c r="A22" s="13"/>
      <c r="B22" s="13" t="s">
        <v>329</v>
      </c>
      <c r="C22" s="13"/>
      <c r="D22" s="12"/>
    </row>
    <row r="23" spans="1:4" ht="12.75">
      <c r="A23" s="13"/>
      <c r="B23" s="13"/>
      <c r="C23" s="13"/>
      <c r="D23" s="12"/>
    </row>
    <row r="24" spans="1:4" ht="12.75">
      <c r="A24" s="13"/>
      <c r="B24" s="13"/>
      <c r="C24" s="13"/>
      <c r="D24" s="12"/>
    </row>
    <row r="25" spans="1:4" ht="13.5" thickBot="1">
      <c r="A25" s="60"/>
      <c r="B25" s="60"/>
      <c r="C25" s="60"/>
      <c r="D25" s="57"/>
    </row>
    <row r="26" spans="1:4" s="30" customFormat="1" ht="13.5" thickBot="1">
      <c r="A26" s="310" t="s">
        <v>330</v>
      </c>
      <c r="B26" s="311" t="s">
        <v>180</v>
      </c>
      <c r="C26" s="311"/>
      <c r="D26" s="312">
        <f>D27+D30</f>
        <v>285000</v>
      </c>
    </row>
    <row r="27" spans="1:4" ht="12.75">
      <c r="A27" s="9">
        <v>1</v>
      </c>
      <c r="B27" s="13" t="s">
        <v>331</v>
      </c>
      <c r="C27" s="13"/>
      <c r="D27" s="12">
        <v>25000</v>
      </c>
    </row>
    <row r="28" spans="1:4" ht="12.75">
      <c r="A28" s="9"/>
      <c r="B28" s="313" t="s">
        <v>332</v>
      </c>
      <c r="C28" s="12">
        <v>10000</v>
      </c>
      <c r="D28" s="12"/>
    </row>
    <row r="29" spans="1:4" ht="12.75">
      <c r="A29" s="9"/>
      <c r="B29" s="313"/>
      <c r="C29" s="313"/>
      <c r="D29" s="12"/>
    </row>
    <row r="30" spans="1:4" ht="12.75">
      <c r="A30" s="9">
        <v>2</v>
      </c>
      <c r="B30" s="13" t="s">
        <v>333</v>
      </c>
      <c r="C30" s="13"/>
      <c r="D30" s="12">
        <v>260000</v>
      </c>
    </row>
    <row r="31" spans="1:4" ht="12.75">
      <c r="A31" s="9"/>
      <c r="B31" s="313" t="s">
        <v>334</v>
      </c>
      <c r="C31" s="13"/>
      <c r="D31" s="12"/>
    </row>
    <row r="32" spans="1:4" ht="12.75">
      <c r="A32" s="9"/>
      <c r="B32" s="313" t="s">
        <v>335</v>
      </c>
      <c r="C32" s="13"/>
      <c r="D32" s="12"/>
    </row>
    <row r="33" spans="1:4" ht="12.75">
      <c r="A33" s="9"/>
      <c r="B33" s="313" t="s">
        <v>336</v>
      </c>
      <c r="C33" s="13"/>
      <c r="D33" s="12"/>
    </row>
    <row r="34" spans="1:4" ht="12.75">
      <c r="A34" s="9"/>
      <c r="B34" s="313" t="s">
        <v>337</v>
      </c>
      <c r="C34" s="13"/>
      <c r="D34" s="12"/>
    </row>
    <row r="35" spans="1:4" ht="12.75">
      <c r="A35" s="9"/>
      <c r="B35" s="313" t="s">
        <v>338</v>
      </c>
      <c r="C35" s="13"/>
      <c r="D35" s="12"/>
    </row>
    <row r="36" spans="1:4" ht="13.5" thickBot="1">
      <c r="A36" s="9"/>
      <c r="B36" s="313" t="s">
        <v>336</v>
      </c>
      <c r="C36" s="13"/>
      <c r="D36" s="12"/>
    </row>
    <row r="37" spans="1:4" s="30" customFormat="1" ht="13.5" thickBot="1">
      <c r="A37" s="53" t="s">
        <v>339</v>
      </c>
      <c r="B37" s="308" t="s">
        <v>340</v>
      </c>
      <c r="C37" s="308"/>
      <c r="D37" s="309">
        <f>D13+D19-D26</f>
        <v>5460</v>
      </c>
    </row>
    <row r="38" spans="1:4" ht="12.75">
      <c r="A38" s="9">
        <v>1</v>
      </c>
      <c r="B38" s="13" t="s">
        <v>322</v>
      </c>
      <c r="C38" s="13"/>
      <c r="D38" s="12">
        <v>5460</v>
      </c>
    </row>
    <row r="39" spans="1:4" ht="12.75">
      <c r="A39" s="9">
        <v>2</v>
      </c>
      <c r="B39" s="13" t="s">
        <v>323</v>
      </c>
      <c r="C39" s="13"/>
      <c r="D39" s="12">
        <v>0</v>
      </c>
    </row>
    <row r="40" spans="1:4" ht="12.75">
      <c r="A40" s="9">
        <v>3</v>
      </c>
      <c r="B40" s="13" t="s">
        <v>324</v>
      </c>
      <c r="C40" s="13"/>
      <c r="D40" s="12"/>
    </row>
    <row r="41" spans="1:4" ht="12.75">
      <c r="A41" s="9"/>
      <c r="B41" s="13"/>
      <c r="C41" s="13"/>
      <c r="D41" s="12"/>
    </row>
    <row r="42" spans="1:4" ht="13.5" thickBot="1">
      <c r="A42" s="60"/>
      <c r="B42" s="60"/>
      <c r="C42" s="60"/>
      <c r="D42" s="57"/>
    </row>
    <row r="43" ht="12.75">
      <c r="D43" s="31"/>
    </row>
    <row r="44" ht="12.75">
      <c r="D44" s="31"/>
    </row>
    <row r="45" ht="12.75">
      <c r="D45" s="31"/>
    </row>
    <row r="46" ht="12.75">
      <c r="D46" s="31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  <row r="55" ht="12.75">
      <c r="D55" s="31"/>
    </row>
    <row r="56" ht="12.75">
      <c r="D56" s="31"/>
    </row>
    <row r="57" ht="12.75">
      <c r="D57" s="31"/>
    </row>
    <row r="58" ht="12.75">
      <c r="D58" s="31"/>
    </row>
    <row r="59" ht="12.75">
      <c r="D59" s="31"/>
    </row>
    <row r="60" ht="12.75">
      <c r="D60" s="31"/>
    </row>
    <row r="61" ht="12.75">
      <c r="D61" s="31"/>
    </row>
    <row r="62" ht="12.75">
      <c r="D62" s="31"/>
    </row>
    <row r="63" ht="12.75">
      <c r="D63" s="31"/>
    </row>
    <row r="64" ht="12.75">
      <c r="D64" s="31"/>
    </row>
    <row r="65" ht="12.75">
      <c r="D65" s="31"/>
    </row>
    <row r="66" ht="12.75">
      <c r="D66" s="31"/>
    </row>
    <row r="67" ht="12.75">
      <c r="D67" s="31"/>
    </row>
    <row r="68" ht="12.75">
      <c r="D68" s="31"/>
    </row>
    <row r="69" ht="12.75">
      <c r="D69" s="31"/>
    </row>
    <row r="70" ht="12.75">
      <c r="D70" s="31"/>
    </row>
    <row r="71" ht="12.75">
      <c r="D71" s="31"/>
    </row>
    <row r="72" ht="12.75">
      <c r="D72" s="31"/>
    </row>
  </sheetData>
  <mergeCells count="3">
    <mergeCell ref="B6:D6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IV16384"/>
    </sheetView>
  </sheetViews>
  <sheetFormatPr defaultColWidth="9.00390625" defaultRowHeight="12.75"/>
  <cols>
    <col min="1" max="1" width="3.875" style="1" customWidth="1"/>
    <col min="2" max="2" width="4.25390625" style="1" customWidth="1"/>
    <col min="3" max="3" width="42.875" style="2" customWidth="1"/>
    <col min="4" max="4" width="13.375" style="1" customWidth="1"/>
    <col min="5" max="5" width="16.875" style="31" customWidth="1"/>
    <col min="6" max="16384" width="8.875" style="2" customWidth="1"/>
  </cols>
  <sheetData>
    <row r="1" ht="12.75">
      <c r="D1" s="32" t="s">
        <v>341</v>
      </c>
    </row>
    <row r="2" ht="6.75" customHeight="1">
      <c r="D2" s="33"/>
    </row>
    <row r="3" ht="12.75">
      <c r="D3" s="33" t="s">
        <v>342</v>
      </c>
    </row>
    <row r="4" ht="12.75">
      <c r="D4" s="33" t="s">
        <v>16</v>
      </c>
    </row>
    <row r="5" ht="12.75">
      <c r="E5" s="33"/>
    </row>
    <row r="6" ht="12.75">
      <c r="E6" s="33"/>
    </row>
    <row r="7" spans="3:5" ht="19.5">
      <c r="C7" s="314" t="s">
        <v>343</v>
      </c>
      <c r="D7" s="314"/>
      <c r="E7" s="314"/>
    </row>
    <row r="8" spans="3:5" ht="19.5">
      <c r="C8" s="314" t="s">
        <v>344</v>
      </c>
      <c r="D8" s="314"/>
      <c r="E8" s="314"/>
    </row>
    <row r="9" spans="3:5" ht="15.75">
      <c r="C9" s="315"/>
      <c r="D9" s="315"/>
      <c r="E9" s="315"/>
    </row>
    <row r="10" ht="13.5" thickBot="1"/>
    <row r="11" spans="1:5" ht="19.5" thickBot="1">
      <c r="A11" s="316" t="s">
        <v>345</v>
      </c>
      <c r="B11" s="294"/>
      <c r="C11" s="232" t="s">
        <v>346</v>
      </c>
      <c r="D11" s="200" t="s">
        <v>347</v>
      </c>
      <c r="E11" s="168" t="s">
        <v>348</v>
      </c>
    </row>
    <row r="12" spans="1:5" s="30" customFormat="1" ht="12.75">
      <c r="A12" s="317">
        <v>1</v>
      </c>
      <c r="B12" s="25"/>
      <c r="C12" s="318" t="s">
        <v>349</v>
      </c>
      <c r="D12" s="29"/>
      <c r="E12" s="23">
        <f>SUM(E13:E16)</f>
        <v>1956872</v>
      </c>
    </row>
    <row r="13" spans="1:5" ht="12.75">
      <c r="A13" s="27"/>
      <c r="B13" s="10" t="s">
        <v>350</v>
      </c>
      <c r="C13" s="202" t="s">
        <v>351</v>
      </c>
      <c r="D13" s="9">
        <v>955</v>
      </c>
      <c r="E13" s="12">
        <f>297098+6924+5000+3850+44000</f>
        <v>356872</v>
      </c>
    </row>
    <row r="14" spans="1:5" ht="12.75">
      <c r="A14" s="27"/>
      <c r="B14" s="10"/>
      <c r="C14" s="202" t="s">
        <v>352</v>
      </c>
      <c r="D14" s="9"/>
      <c r="E14" s="12"/>
    </row>
    <row r="15" spans="1:5" ht="12.75">
      <c r="A15" s="27"/>
      <c r="B15" s="10" t="s">
        <v>353</v>
      </c>
      <c r="C15" s="202" t="s">
        <v>354</v>
      </c>
      <c r="D15" s="9">
        <v>952</v>
      </c>
      <c r="E15" s="12">
        <v>1600000</v>
      </c>
    </row>
    <row r="16" spans="1:5" ht="12.75">
      <c r="A16" s="27"/>
      <c r="B16" s="10" t="s">
        <v>355</v>
      </c>
      <c r="C16" s="202" t="s">
        <v>356</v>
      </c>
      <c r="D16" s="9">
        <v>951</v>
      </c>
      <c r="E16" s="12">
        <v>0</v>
      </c>
    </row>
    <row r="17" spans="1:5" ht="12.75">
      <c r="A17" s="27"/>
      <c r="B17" s="10"/>
      <c r="C17" s="202" t="s">
        <v>357</v>
      </c>
      <c r="D17" s="9"/>
      <c r="E17" s="12"/>
    </row>
    <row r="18" spans="1:5" s="30" customFormat="1" ht="12.75">
      <c r="A18" s="317">
        <v>2</v>
      </c>
      <c r="B18" s="25"/>
      <c r="C18" s="318" t="s">
        <v>358</v>
      </c>
      <c r="D18" s="29"/>
      <c r="E18" s="23">
        <v>44776597</v>
      </c>
    </row>
    <row r="19" spans="1:5" ht="12.75">
      <c r="A19" s="27"/>
      <c r="B19" s="10"/>
      <c r="C19" s="202"/>
      <c r="D19" s="9"/>
      <c r="E19" s="12"/>
    </row>
    <row r="20" spans="1:5" ht="15.75">
      <c r="A20" s="317">
        <v>3</v>
      </c>
      <c r="B20" s="10"/>
      <c r="C20" s="319" t="s">
        <v>359</v>
      </c>
      <c r="D20" s="320"/>
      <c r="E20" s="321">
        <f>E12+E18</f>
        <v>46733469</v>
      </c>
    </row>
    <row r="21" spans="1:5" ht="13.5" thickBot="1">
      <c r="A21" s="322"/>
      <c r="B21" s="4"/>
      <c r="C21" s="215"/>
      <c r="D21" s="51"/>
      <c r="E21" s="57"/>
    </row>
    <row r="22" spans="1:5" ht="12.75">
      <c r="A22" s="27"/>
      <c r="B22" s="10"/>
      <c r="C22" s="202"/>
      <c r="D22" s="9"/>
      <c r="E22" s="12"/>
    </row>
    <row r="23" spans="1:5" s="30" customFormat="1" ht="12.75">
      <c r="A23" s="317">
        <v>4</v>
      </c>
      <c r="B23" s="25"/>
      <c r="C23" s="318" t="s">
        <v>360</v>
      </c>
      <c r="D23" s="29"/>
      <c r="E23" s="23">
        <f>SUM(E24:E28)</f>
        <v>2695835</v>
      </c>
    </row>
    <row r="24" spans="1:5" ht="12.75">
      <c r="A24" s="27"/>
      <c r="B24" s="10" t="s">
        <v>361</v>
      </c>
      <c r="C24" s="202" t="s">
        <v>362</v>
      </c>
      <c r="D24" s="9">
        <v>992</v>
      </c>
      <c r="E24" s="12">
        <v>7835</v>
      </c>
    </row>
    <row r="25" spans="1:5" ht="12.75">
      <c r="A25" s="27"/>
      <c r="B25" s="10"/>
      <c r="C25" s="202" t="s">
        <v>363</v>
      </c>
      <c r="D25" s="9"/>
      <c r="E25" s="12"/>
    </row>
    <row r="26" spans="1:5" ht="12.75">
      <c r="A26" s="27"/>
      <c r="B26" s="10" t="s">
        <v>361</v>
      </c>
      <c r="C26" s="202" t="s">
        <v>364</v>
      </c>
      <c r="D26" s="9">
        <v>992</v>
      </c>
      <c r="E26" s="12">
        <f>2044000+44000</f>
        <v>2088000</v>
      </c>
    </row>
    <row r="27" spans="1:5" ht="12.75">
      <c r="A27" s="27"/>
      <c r="B27" s="10"/>
      <c r="C27" s="318" t="s">
        <v>363</v>
      </c>
      <c r="D27" s="9"/>
      <c r="E27" s="12"/>
    </row>
    <row r="28" spans="1:5" ht="12.75">
      <c r="A28" s="27"/>
      <c r="B28" s="10" t="s">
        <v>365</v>
      </c>
      <c r="C28" s="202" t="s">
        <v>366</v>
      </c>
      <c r="D28" s="9">
        <v>971</v>
      </c>
      <c r="E28" s="12">
        <v>600000</v>
      </c>
    </row>
    <row r="29" spans="1:5" ht="12.75">
      <c r="A29" s="27"/>
      <c r="B29" s="10"/>
      <c r="C29" s="202" t="s">
        <v>367</v>
      </c>
      <c r="D29" s="9"/>
      <c r="E29" s="12"/>
    </row>
    <row r="30" spans="1:5" ht="12.75">
      <c r="A30" s="27"/>
      <c r="B30" s="10"/>
      <c r="C30" s="202"/>
      <c r="D30" s="9"/>
      <c r="E30" s="12"/>
    </row>
    <row r="31" spans="1:5" s="30" customFormat="1" ht="12.75">
      <c r="A31" s="317">
        <v>5</v>
      </c>
      <c r="B31" s="25"/>
      <c r="C31" s="318" t="s">
        <v>368</v>
      </c>
      <c r="D31" s="29"/>
      <c r="E31" s="23">
        <v>44037634</v>
      </c>
    </row>
    <row r="32" spans="1:5" ht="12.75">
      <c r="A32" s="27"/>
      <c r="B32" s="10"/>
      <c r="C32" s="202"/>
      <c r="D32" s="9"/>
      <c r="E32" s="12"/>
    </row>
    <row r="33" spans="1:5" ht="16.5" thickBot="1">
      <c r="A33" s="322"/>
      <c r="B33" s="4"/>
      <c r="C33" s="323" t="s">
        <v>369</v>
      </c>
      <c r="D33" s="324"/>
      <c r="E33" s="325">
        <f>E23+E31</f>
        <v>46733469</v>
      </c>
    </row>
    <row r="36" spans="3:5" ht="23.25">
      <c r="C36" s="326"/>
      <c r="E36" s="327"/>
    </row>
  </sheetData>
  <mergeCells count="2">
    <mergeCell ref="C7:E7"/>
    <mergeCell ref="C8:E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C1">
      <selection activeCell="A1" sqref="A1:IV16384"/>
    </sheetView>
  </sheetViews>
  <sheetFormatPr defaultColWidth="9.00390625" defaultRowHeight="12.75"/>
  <cols>
    <col min="1" max="1" width="3.625" style="2" customWidth="1"/>
    <col min="2" max="2" width="31.625" style="2" customWidth="1"/>
    <col min="3" max="3" width="8.375" style="2" customWidth="1"/>
    <col min="4" max="4" width="7.125" style="2" customWidth="1"/>
    <col min="5" max="5" width="10.125" style="2" bestFit="1" customWidth="1"/>
    <col min="6" max="6" width="10.125" style="2" customWidth="1"/>
    <col min="7" max="7" width="10.00390625" style="2" bestFit="1" customWidth="1"/>
    <col min="8" max="8" width="10.25390625" style="2" bestFit="1" customWidth="1"/>
    <col min="9" max="9" width="10.125" style="2" bestFit="1" customWidth="1"/>
    <col min="10" max="10" width="9.375" style="2" bestFit="1" customWidth="1"/>
    <col min="11" max="11" width="10.25390625" style="2" bestFit="1" customWidth="1"/>
    <col min="12" max="12" width="10.00390625" style="2" bestFit="1" customWidth="1"/>
    <col min="13" max="13" width="9.375" style="2" bestFit="1" customWidth="1"/>
    <col min="14" max="14" width="10.125" style="2" bestFit="1" customWidth="1"/>
    <col min="15" max="15" width="10.875" style="2" customWidth="1"/>
    <col min="16" max="16384" width="9.125" style="2" customWidth="1"/>
  </cols>
  <sheetData>
    <row r="1" ht="12.75">
      <c r="M1" s="30" t="s">
        <v>370</v>
      </c>
    </row>
    <row r="2" ht="9" customHeight="1"/>
    <row r="3" ht="12.75">
      <c r="M3" s="2" t="s">
        <v>137</v>
      </c>
    </row>
    <row r="4" ht="12.75">
      <c r="M4" s="2" t="s">
        <v>16</v>
      </c>
    </row>
    <row r="5" spans="2:15" ht="25.5" customHeight="1">
      <c r="B5" s="328" t="s">
        <v>371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7" spans="1:15" s="7" customFormat="1" ht="11.25">
      <c r="A7" s="329" t="s">
        <v>372</v>
      </c>
      <c r="B7" s="329" t="s">
        <v>373</v>
      </c>
      <c r="C7" s="329" t="s">
        <v>374</v>
      </c>
      <c r="D7" s="330" t="s">
        <v>375</v>
      </c>
      <c r="E7" s="331" t="s">
        <v>376</v>
      </c>
      <c r="F7" s="332"/>
      <c r="G7" s="332"/>
      <c r="H7" s="332"/>
      <c r="I7" s="332"/>
      <c r="J7" s="332"/>
      <c r="K7" s="332"/>
      <c r="L7" s="332"/>
      <c r="M7" s="332"/>
      <c r="N7" s="333"/>
      <c r="O7" s="329" t="s">
        <v>377</v>
      </c>
    </row>
    <row r="8" spans="1:15" s="7" customFormat="1" ht="11.25">
      <c r="A8" s="334"/>
      <c r="B8" s="334" t="s">
        <v>94</v>
      </c>
      <c r="C8" s="334" t="s">
        <v>378</v>
      </c>
      <c r="D8" s="335"/>
      <c r="E8" s="331" t="s">
        <v>379</v>
      </c>
      <c r="F8" s="332"/>
      <c r="G8" s="332"/>
      <c r="H8" s="333"/>
      <c r="I8" s="331" t="s">
        <v>380</v>
      </c>
      <c r="J8" s="332"/>
      <c r="K8" s="333"/>
      <c r="L8" s="331" t="s">
        <v>381</v>
      </c>
      <c r="M8" s="332"/>
      <c r="N8" s="333"/>
      <c r="O8" s="334" t="s">
        <v>94</v>
      </c>
    </row>
    <row r="9" spans="1:15" s="7" customFormat="1" ht="11.25">
      <c r="A9" s="334"/>
      <c r="B9" s="334"/>
      <c r="C9" s="334"/>
      <c r="D9" s="335" t="s">
        <v>382</v>
      </c>
      <c r="E9" s="262" t="s">
        <v>383</v>
      </c>
      <c r="F9" s="336"/>
      <c r="G9" s="336"/>
      <c r="H9" s="337"/>
      <c r="I9" s="262" t="s">
        <v>383</v>
      </c>
      <c r="J9" s="336"/>
      <c r="K9" s="337"/>
      <c r="L9" s="262" t="s">
        <v>383</v>
      </c>
      <c r="M9" s="336"/>
      <c r="N9" s="337"/>
      <c r="O9" s="334" t="s">
        <v>224</v>
      </c>
    </row>
    <row r="10" spans="1:15" s="7" customFormat="1" ht="11.25">
      <c r="A10" s="334"/>
      <c r="B10" s="334" t="s">
        <v>384</v>
      </c>
      <c r="C10" s="334"/>
      <c r="D10" s="335" t="s">
        <v>385</v>
      </c>
      <c r="E10" s="338"/>
      <c r="F10" s="339"/>
      <c r="G10" s="339"/>
      <c r="H10" s="340"/>
      <c r="I10" s="338"/>
      <c r="J10" s="339"/>
      <c r="K10" s="340"/>
      <c r="L10" s="338"/>
      <c r="M10" s="339"/>
      <c r="N10" s="340"/>
      <c r="O10" s="334"/>
    </row>
    <row r="11" spans="1:15" s="7" customFormat="1" ht="11.25">
      <c r="A11" s="334"/>
      <c r="B11" s="334"/>
      <c r="C11" s="334"/>
      <c r="D11" s="335"/>
      <c r="E11" s="329" t="s">
        <v>224</v>
      </c>
      <c r="F11" s="329" t="s">
        <v>386</v>
      </c>
      <c r="G11" s="329" t="s">
        <v>387</v>
      </c>
      <c r="H11" s="329" t="s">
        <v>388</v>
      </c>
      <c r="I11" s="329" t="s">
        <v>224</v>
      </c>
      <c r="J11" s="329" t="s">
        <v>387</v>
      </c>
      <c r="K11" s="329" t="s">
        <v>388</v>
      </c>
      <c r="L11" s="329" t="s">
        <v>224</v>
      </c>
      <c r="M11" s="329" t="s">
        <v>387</v>
      </c>
      <c r="N11" s="329" t="s">
        <v>388</v>
      </c>
      <c r="O11" s="334"/>
    </row>
    <row r="12" spans="1:15" s="7" customFormat="1" ht="11.25">
      <c r="A12" s="341"/>
      <c r="B12" s="341"/>
      <c r="C12" s="341"/>
      <c r="D12" s="342"/>
      <c r="E12" s="341"/>
      <c r="F12" s="341" t="s">
        <v>389</v>
      </c>
      <c r="G12" s="341" t="s">
        <v>390</v>
      </c>
      <c r="H12" s="341" t="s">
        <v>237</v>
      </c>
      <c r="I12" s="341"/>
      <c r="J12" s="341" t="s">
        <v>390</v>
      </c>
      <c r="K12" s="341" t="s">
        <v>237</v>
      </c>
      <c r="L12" s="341"/>
      <c r="M12" s="341" t="s">
        <v>390</v>
      </c>
      <c r="N12" s="341" t="s">
        <v>237</v>
      </c>
      <c r="O12" s="341"/>
    </row>
    <row r="13" spans="1:15" s="7" customFormat="1" ht="11.25">
      <c r="A13" s="329">
        <v>1</v>
      </c>
      <c r="B13" s="329" t="s">
        <v>391</v>
      </c>
      <c r="C13" s="343" t="s">
        <v>392</v>
      </c>
      <c r="D13" s="330">
        <v>600</v>
      </c>
      <c r="E13" s="344"/>
      <c r="F13" s="344"/>
      <c r="G13" s="344"/>
      <c r="H13" s="344"/>
      <c r="I13" s="329"/>
      <c r="J13" s="329"/>
      <c r="K13" s="329"/>
      <c r="L13" s="329"/>
      <c r="M13" s="329"/>
      <c r="N13" s="329"/>
      <c r="O13" s="329"/>
    </row>
    <row r="14" spans="1:15" s="7" customFormat="1" ht="11.25">
      <c r="A14" s="334"/>
      <c r="B14" s="334" t="s">
        <v>393</v>
      </c>
      <c r="C14" s="345" t="s">
        <v>394</v>
      </c>
      <c r="D14" s="335">
        <v>60014</v>
      </c>
      <c r="E14" s="346">
        <f>G14+H14+F14</f>
        <v>2143033</v>
      </c>
      <c r="F14" s="346">
        <v>214304</v>
      </c>
      <c r="G14" s="346">
        <v>321455</v>
      </c>
      <c r="H14" s="346">
        <v>1607274</v>
      </c>
      <c r="I14" s="347"/>
      <c r="J14" s="347"/>
      <c r="K14" s="347"/>
      <c r="L14" s="334"/>
      <c r="M14" s="334"/>
      <c r="N14" s="334"/>
      <c r="O14" s="346">
        <f>E14+I14+L14</f>
        <v>2143033</v>
      </c>
    </row>
    <row r="15" spans="1:15" s="7" customFormat="1" ht="11.25">
      <c r="A15" s="334"/>
      <c r="B15" s="334" t="s">
        <v>395</v>
      </c>
      <c r="C15" s="345" t="s">
        <v>396</v>
      </c>
      <c r="D15" s="335"/>
      <c r="E15" s="346"/>
      <c r="F15" s="346"/>
      <c r="G15" s="346"/>
      <c r="H15" s="346"/>
      <c r="I15" s="347"/>
      <c r="J15" s="347"/>
      <c r="K15" s="347"/>
      <c r="L15" s="334"/>
      <c r="M15" s="334"/>
      <c r="N15" s="334"/>
      <c r="O15" s="346"/>
    </row>
    <row r="16" spans="1:15" s="7" customFormat="1" ht="11.25">
      <c r="A16" s="334"/>
      <c r="B16" s="334"/>
      <c r="C16" s="345"/>
      <c r="D16" s="335"/>
      <c r="E16" s="346"/>
      <c r="F16" s="346"/>
      <c r="G16" s="346"/>
      <c r="H16" s="346"/>
      <c r="I16" s="347"/>
      <c r="J16" s="347"/>
      <c r="K16" s="347"/>
      <c r="L16" s="334"/>
      <c r="M16" s="334"/>
      <c r="N16" s="334"/>
      <c r="O16" s="346"/>
    </row>
    <row r="17" spans="1:15" s="7" customFormat="1" ht="11.25">
      <c r="A17" s="334"/>
      <c r="B17" s="348" t="s">
        <v>397</v>
      </c>
      <c r="C17" s="345"/>
      <c r="D17" s="335"/>
      <c r="E17" s="346"/>
      <c r="F17" s="346"/>
      <c r="G17" s="346"/>
      <c r="H17" s="346"/>
      <c r="I17" s="347"/>
      <c r="J17" s="347"/>
      <c r="K17" s="347"/>
      <c r="L17" s="334"/>
      <c r="M17" s="334"/>
      <c r="N17" s="334"/>
      <c r="O17" s="346"/>
    </row>
    <row r="18" spans="1:15" s="7" customFormat="1" ht="11.25">
      <c r="A18" s="334"/>
      <c r="B18" s="334" t="s">
        <v>398</v>
      </c>
      <c r="C18" s="345"/>
      <c r="D18" s="335"/>
      <c r="E18" s="346"/>
      <c r="F18" s="346"/>
      <c r="G18" s="346"/>
      <c r="H18" s="346"/>
      <c r="I18" s="347"/>
      <c r="J18" s="347"/>
      <c r="K18" s="347"/>
      <c r="L18" s="334"/>
      <c r="M18" s="334"/>
      <c r="N18" s="334"/>
      <c r="O18" s="346"/>
    </row>
    <row r="19" spans="1:15" s="7" customFormat="1" ht="11.25">
      <c r="A19" s="334"/>
      <c r="B19" s="334"/>
      <c r="C19" s="345"/>
      <c r="D19" s="335"/>
      <c r="E19" s="346"/>
      <c r="F19" s="346"/>
      <c r="G19" s="346"/>
      <c r="H19" s="346"/>
      <c r="I19" s="347"/>
      <c r="J19" s="347"/>
      <c r="K19" s="347"/>
      <c r="L19" s="334"/>
      <c r="M19" s="334"/>
      <c r="N19" s="334"/>
      <c r="O19" s="346"/>
    </row>
    <row r="20" spans="1:15" s="7" customFormat="1" ht="11.25">
      <c r="A20" s="329">
        <v>2</v>
      </c>
      <c r="B20" s="329" t="s">
        <v>399</v>
      </c>
      <c r="C20" s="343" t="s">
        <v>392</v>
      </c>
      <c r="D20" s="330">
        <v>600</v>
      </c>
      <c r="E20" s="349"/>
      <c r="F20" s="349"/>
      <c r="G20" s="349"/>
      <c r="H20" s="349"/>
      <c r="I20" s="350"/>
      <c r="J20" s="350"/>
      <c r="K20" s="350"/>
      <c r="L20" s="329"/>
      <c r="M20" s="329"/>
      <c r="N20" s="329"/>
      <c r="O20" s="349"/>
    </row>
    <row r="21" spans="1:15" s="7" customFormat="1" ht="11.25">
      <c r="A21" s="334"/>
      <c r="B21" s="334" t="s">
        <v>400</v>
      </c>
      <c r="C21" s="345" t="s">
        <v>394</v>
      </c>
      <c r="D21" s="335">
        <v>60014</v>
      </c>
      <c r="E21" s="346">
        <f>G21+H21+F21</f>
        <v>809539</v>
      </c>
      <c r="F21" s="346">
        <v>80953</v>
      </c>
      <c r="G21" s="346">
        <v>121433</v>
      </c>
      <c r="H21" s="346">
        <v>607153</v>
      </c>
      <c r="I21" s="347"/>
      <c r="J21" s="347"/>
      <c r="K21" s="347"/>
      <c r="L21" s="334"/>
      <c r="M21" s="334"/>
      <c r="N21" s="334"/>
      <c r="O21" s="346">
        <f>E21+I21+L21</f>
        <v>809539</v>
      </c>
    </row>
    <row r="22" spans="1:15" s="7" customFormat="1" ht="11.25">
      <c r="A22" s="334"/>
      <c r="B22" s="334"/>
      <c r="C22" s="345" t="s">
        <v>396</v>
      </c>
      <c r="D22" s="335"/>
      <c r="E22" s="346"/>
      <c r="F22" s="346"/>
      <c r="G22" s="346"/>
      <c r="H22" s="346"/>
      <c r="I22" s="347"/>
      <c r="J22" s="347"/>
      <c r="K22" s="347"/>
      <c r="L22" s="334"/>
      <c r="M22" s="334"/>
      <c r="N22" s="334"/>
      <c r="O22" s="346"/>
    </row>
    <row r="23" spans="1:15" s="7" customFormat="1" ht="11.25">
      <c r="A23" s="334"/>
      <c r="B23" s="348" t="s">
        <v>397</v>
      </c>
      <c r="C23" s="345"/>
      <c r="D23" s="335"/>
      <c r="E23" s="346"/>
      <c r="F23" s="346"/>
      <c r="G23" s="346"/>
      <c r="H23" s="346"/>
      <c r="I23" s="347"/>
      <c r="J23" s="347"/>
      <c r="K23" s="347"/>
      <c r="L23" s="334"/>
      <c r="M23" s="334"/>
      <c r="N23" s="334"/>
      <c r="O23" s="346"/>
    </row>
    <row r="24" spans="1:15" s="7" customFormat="1" ht="11.25">
      <c r="A24" s="334"/>
      <c r="B24" s="334" t="s">
        <v>398</v>
      </c>
      <c r="C24" s="345"/>
      <c r="D24" s="335"/>
      <c r="E24" s="346"/>
      <c r="F24" s="346"/>
      <c r="G24" s="346"/>
      <c r="H24" s="346"/>
      <c r="I24" s="347"/>
      <c r="J24" s="347"/>
      <c r="K24" s="347"/>
      <c r="L24" s="334"/>
      <c r="M24" s="334"/>
      <c r="N24" s="334"/>
      <c r="O24" s="346"/>
    </row>
    <row r="25" spans="1:15" s="7" customFormat="1" ht="11.25">
      <c r="A25" s="334"/>
      <c r="B25" s="334"/>
      <c r="D25" s="335"/>
      <c r="E25" s="346"/>
      <c r="F25" s="346"/>
      <c r="G25" s="346"/>
      <c r="H25" s="346"/>
      <c r="I25" s="347"/>
      <c r="J25" s="347"/>
      <c r="K25" s="347"/>
      <c r="L25" s="334"/>
      <c r="M25" s="334"/>
      <c r="N25" s="334"/>
      <c r="O25" s="346"/>
    </row>
    <row r="26" spans="1:15" s="7" customFormat="1" ht="11.25">
      <c r="A26" s="329">
        <v>3</v>
      </c>
      <c r="B26" s="329" t="s">
        <v>401</v>
      </c>
      <c r="C26" s="343" t="s">
        <v>392</v>
      </c>
      <c r="D26" s="330">
        <v>600</v>
      </c>
      <c r="E26" s="349"/>
      <c r="F26" s="349"/>
      <c r="G26" s="349"/>
      <c r="H26" s="349"/>
      <c r="I26" s="350"/>
      <c r="J26" s="350"/>
      <c r="K26" s="350"/>
      <c r="L26" s="329"/>
      <c r="M26" s="329"/>
      <c r="N26" s="329"/>
      <c r="O26" s="349"/>
    </row>
    <row r="27" spans="1:15" s="7" customFormat="1" ht="11.25">
      <c r="A27" s="334"/>
      <c r="B27" s="334" t="s">
        <v>402</v>
      </c>
      <c r="C27" s="345" t="s">
        <v>394</v>
      </c>
      <c r="D27" s="335">
        <v>60014</v>
      </c>
      <c r="E27" s="346">
        <f>G27+H27+F27</f>
        <v>617162</v>
      </c>
      <c r="F27" s="346">
        <v>61716</v>
      </c>
      <c r="G27" s="346">
        <v>92575</v>
      </c>
      <c r="H27" s="346">
        <v>462871</v>
      </c>
      <c r="I27" s="347"/>
      <c r="J27" s="347"/>
      <c r="K27" s="347"/>
      <c r="L27" s="334"/>
      <c r="M27" s="334"/>
      <c r="N27" s="334"/>
      <c r="O27" s="346">
        <f>E27+I27+L27</f>
        <v>617162</v>
      </c>
    </row>
    <row r="28" spans="1:15" s="7" customFormat="1" ht="11.25">
      <c r="A28" s="334"/>
      <c r="B28" s="334" t="s">
        <v>403</v>
      </c>
      <c r="C28" s="345" t="s">
        <v>396</v>
      </c>
      <c r="D28" s="335"/>
      <c r="E28" s="347"/>
      <c r="F28" s="347"/>
      <c r="G28" s="347"/>
      <c r="H28" s="347"/>
      <c r="I28" s="347"/>
      <c r="J28" s="347"/>
      <c r="K28" s="347"/>
      <c r="L28" s="334"/>
      <c r="M28" s="334"/>
      <c r="N28" s="334"/>
      <c r="O28" s="346"/>
    </row>
    <row r="29" spans="1:15" s="7" customFormat="1" ht="11.25">
      <c r="A29" s="334"/>
      <c r="B29" s="334"/>
      <c r="C29" s="345"/>
      <c r="D29" s="335"/>
      <c r="E29" s="347"/>
      <c r="F29" s="347"/>
      <c r="G29" s="347"/>
      <c r="H29" s="347"/>
      <c r="I29" s="347"/>
      <c r="J29" s="347"/>
      <c r="K29" s="347"/>
      <c r="L29" s="334"/>
      <c r="M29" s="334"/>
      <c r="N29" s="334"/>
      <c r="O29" s="346"/>
    </row>
    <row r="30" spans="1:15" s="7" customFormat="1" ht="11.25">
      <c r="A30" s="334"/>
      <c r="B30" s="348" t="s">
        <v>404</v>
      </c>
      <c r="C30" s="345"/>
      <c r="D30" s="335"/>
      <c r="E30" s="347"/>
      <c r="F30" s="347"/>
      <c r="G30" s="347"/>
      <c r="H30" s="347"/>
      <c r="I30" s="347"/>
      <c r="J30" s="347"/>
      <c r="K30" s="347"/>
      <c r="L30" s="334"/>
      <c r="M30" s="334"/>
      <c r="N30" s="334"/>
      <c r="O30" s="346"/>
    </row>
    <row r="31" spans="1:15" s="7" customFormat="1" ht="11.25">
      <c r="A31" s="334"/>
      <c r="B31" s="334" t="s">
        <v>398</v>
      </c>
      <c r="C31" s="345"/>
      <c r="D31" s="335"/>
      <c r="E31" s="347"/>
      <c r="F31" s="347"/>
      <c r="G31" s="347"/>
      <c r="H31" s="347"/>
      <c r="I31" s="347"/>
      <c r="J31" s="347"/>
      <c r="K31" s="347"/>
      <c r="L31" s="334"/>
      <c r="M31" s="334"/>
      <c r="N31" s="334"/>
      <c r="O31" s="346"/>
    </row>
    <row r="32" spans="1:15" s="7" customFormat="1" ht="11.25">
      <c r="A32" s="334"/>
      <c r="B32" s="334"/>
      <c r="C32" s="345"/>
      <c r="D32" s="335"/>
      <c r="E32" s="347"/>
      <c r="F32" s="347"/>
      <c r="G32" s="347"/>
      <c r="H32" s="347"/>
      <c r="I32" s="347"/>
      <c r="J32" s="347"/>
      <c r="K32" s="347"/>
      <c r="L32" s="334"/>
      <c r="M32" s="334"/>
      <c r="N32" s="334"/>
      <c r="O32" s="346"/>
    </row>
    <row r="33" spans="1:15" s="7" customFormat="1" ht="11.25">
      <c r="A33" s="329">
        <v>4</v>
      </c>
      <c r="B33" s="329" t="s">
        <v>405</v>
      </c>
      <c r="C33" s="343" t="s">
        <v>392</v>
      </c>
      <c r="D33" s="330">
        <v>600</v>
      </c>
      <c r="E33" s="350"/>
      <c r="F33" s="350"/>
      <c r="G33" s="350"/>
      <c r="H33" s="350"/>
      <c r="I33" s="350"/>
      <c r="J33" s="350"/>
      <c r="K33" s="350"/>
      <c r="L33" s="329"/>
      <c r="M33" s="329"/>
      <c r="N33" s="329"/>
      <c r="O33" s="349"/>
    </row>
    <row r="34" spans="1:15" s="7" customFormat="1" ht="11.25">
      <c r="A34" s="334"/>
      <c r="B34" s="334" t="s">
        <v>406</v>
      </c>
      <c r="C34" s="345" t="s">
        <v>394</v>
      </c>
      <c r="D34" s="335">
        <v>60014</v>
      </c>
      <c r="E34" s="347"/>
      <c r="F34" s="347"/>
      <c r="G34" s="347"/>
      <c r="H34" s="347"/>
      <c r="I34" s="346">
        <f>J34+K34</f>
        <v>639000</v>
      </c>
      <c r="J34" s="346">
        <v>160000</v>
      </c>
      <c r="K34" s="346">
        <v>479000</v>
      </c>
      <c r="L34" s="334"/>
      <c r="M34" s="334"/>
      <c r="N34" s="334"/>
      <c r="O34" s="346">
        <f>E34+I34+L34</f>
        <v>639000</v>
      </c>
    </row>
    <row r="35" spans="1:15" s="7" customFormat="1" ht="11.25">
      <c r="A35" s="334"/>
      <c r="B35" s="334" t="s">
        <v>407</v>
      </c>
      <c r="C35" s="345" t="s">
        <v>396</v>
      </c>
      <c r="D35" s="335"/>
      <c r="E35" s="347"/>
      <c r="F35" s="347"/>
      <c r="G35" s="347"/>
      <c r="H35" s="347"/>
      <c r="I35" s="346"/>
      <c r="J35" s="346"/>
      <c r="K35" s="346"/>
      <c r="L35" s="334"/>
      <c r="M35" s="334"/>
      <c r="N35" s="334"/>
      <c r="O35" s="346"/>
    </row>
    <row r="36" spans="1:15" s="7" customFormat="1" ht="11.25">
      <c r="A36" s="334"/>
      <c r="B36" s="334"/>
      <c r="C36" s="345"/>
      <c r="D36" s="335"/>
      <c r="E36" s="347"/>
      <c r="F36" s="347"/>
      <c r="G36" s="347"/>
      <c r="H36" s="347"/>
      <c r="I36" s="346"/>
      <c r="J36" s="346"/>
      <c r="K36" s="346"/>
      <c r="L36" s="334"/>
      <c r="M36" s="334"/>
      <c r="N36" s="334"/>
      <c r="O36" s="346"/>
    </row>
    <row r="37" spans="1:15" s="7" customFormat="1" ht="11.25">
      <c r="A37" s="334"/>
      <c r="B37" s="348" t="s">
        <v>397</v>
      </c>
      <c r="C37" s="345"/>
      <c r="D37" s="335"/>
      <c r="E37" s="347"/>
      <c r="F37" s="347"/>
      <c r="G37" s="347"/>
      <c r="H37" s="347"/>
      <c r="I37" s="346"/>
      <c r="J37" s="346"/>
      <c r="K37" s="346"/>
      <c r="L37" s="334"/>
      <c r="M37" s="334"/>
      <c r="N37" s="334"/>
      <c r="O37" s="346"/>
    </row>
    <row r="38" spans="1:15" s="7" customFormat="1" ht="11.25">
      <c r="A38" s="334"/>
      <c r="B38" s="334" t="s">
        <v>398</v>
      </c>
      <c r="C38" s="345"/>
      <c r="D38" s="335"/>
      <c r="E38" s="347"/>
      <c r="F38" s="347"/>
      <c r="G38" s="347"/>
      <c r="H38" s="347"/>
      <c r="I38" s="346"/>
      <c r="J38" s="346"/>
      <c r="K38" s="346"/>
      <c r="L38" s="334"/>
      <c r="M38" s="334"/>
      <c r="N38" s="334"/>
      <c r="O38" s="346"/>
    </row>
    <row r="39" spans="1:15" s="7" customFormat="1" ht="11.25">
      <c r="A39" s="341"/>
      <c r="B39" s="341"/>
      <c r="C39" s="351"/>
      <c r="D39" s="342"/>
      <c r="E39" s="352"/>
      <c r="F39" s="352"/>
      <c r="G39" s="352"/>
      <c r="H39" s="352"/>
      <c r="I39" s="353"/>
      <c r="J39" s="353"/>
      <c r="K39" s="353"/>
      <c r="L39" s="341"/>
      <c r="M39" s="341"/>
      <c r="N39" s="341"/>
      <c r="O39" s="353"/>
    </row>
    <row r="40" spans="1:15" s="7" customFormat="1" ht="11.25">
      <c r="A40" s="329">
        <v>5</v>
      </c>
      <c r="B40" s="329" t="s">
        <v>408</v>
      </c>
      <c r="C40" s="343" t="s">
        <v>392</v>
      </c>
      <c r="D40" s="330">
        <v>600</v>
      </c>
      <c r="E40" s="350"/>
      <c r="F40" s="350"/>
      <c r="G40" s="350"/>
      <c r="H40" s="350"/>
      <c r="I40" s="349"/>
      <c r="J40" s="349"/>
      <c r="K40" s="349"/>
      <c r="L40" s="329"/>
      <c r="M40" s="329"/>
      <c r="N40" s="329"/>
      <c r="O40" s="349"/>
    </row>
    <row r="41" spans="1:15" s="7" customFormat="1" ht="11.25">
      <c r="A41" s="334"/>
      <c r="B41" s="334" t="s">
        <v>409</v>
      </c>
      <c r="C41" s="345" t="s">
        <v>394</v>
      </c>
      <c r="D41" s="335">
        <v>60014</v>
      </c>
      <c r="E41" s="347"/>
      <c r="F41" s="347"/>
      <c r="G41" s="347"/>
      <c r="H41" s="347"/>
      <c r="I41" s="346">
        <f>J41+K41</f>
        <v>1528000</v>
      </c>
      <c r="J41" s="346">
        <v>382000</v>
      </c>
      <c r="K41" s="346">
        <v>1146000</v>
      </c>
      <c r="L41" s="334"/>
      <c r="M41" s="334"/>
      <c r="N41" s="334"/>
      <c r="O41" s="346">
        <f>E41+I41+L41</f>
        <v>1528000</v>
      </c>
    </row>
    <row r="42" spans="1:15" s="7" customFormat="1" ht="10.5" customHeight="1">
      <c r="A42" s="334"/>
      <c r="B42" s="334"/>
      <c r="C42" s="345" t="s">
        <v>396</v>
      </c>
      <c r="D42" s="335"/>
      <c r="E42" s="347"/>
      <c r="F42" s="347"/>
      <c r="G42" s="347"/>
      <c r="H42" s="347"/>
      <c r="I42" s="347"/>
      <c r="J42" s="347"/>
      <c r="K42" s="347"/>
      <c r="L42" s="334"/>
      <c r="M42" s="334"/>
      <c r="N42" s="334"/>
      <c r="O42" s="346"/>
    </row>
    <row r="43" spans="1:15" s="7" customFormat="1" ht="11.25">
      <c r="A43" s="334"/>
      <c r="B43" s="348" t="s">
        <v>410</v>
      </c>
      <c r="C43" s="354"/>
      <c r="D43" s="335"/>
      <c r="E43" s="347"/>
      <c r="F43" s="347"/>
      <c r="G43" s="347"/>
      <c r="H43" s="347"/>
      <c r="I43" s="347"/>
      <c r="J43" s="347"/>
      <c r="K43" s="347"/>
      <c r="L43" s="334"/>
      <c r="M43" s="334"/>
      <c r="N43" s="334"/>
      <c r="O43" s="346"/>
    </row>
    <row r="44" spans="1:15" s="7" customFormat="1" ht="13.5" customHeight="1">
      <c r="A44" s="334"/>
      <c r="B44" s="334" t="s">
        <v>398</v>
      </c>
      <c r="C44" s="354"/>
      <c r="D44" s="335"/>
      <c r="E44" s="347"/>
      <c r="F44" s="347"/>
      <c r="G44" s="347"/>
      <c r="H44" s="347"/>
      <c r="I44" s="347"/>
      <c r="J44" s="347"/>
      <c r="K44" s="347"/>
      <c r="L44" s="334"/>
      <c r="M44" s="334"/>
      <c r="N44" s="334"/>
      <c r="O44" s="346"/>
    </row>
    <row r="45" spans="1:15" s="7" customFormat="1" ht="11.25">
      <c r="A45" s="341"/>
      <c r="B45" s="341"/>
      <c r="C45" s="339"/>
      <c r="D45" s="342"/>
      <c r="E45" s="352"/>
      <c r="F45" s="352"/>
      <c r="G45" s="352"/>
      <c r="H45" s="352"/>
      <c r="I45" s="352"/>
      <c r="J45" s="352"/>
      <c r="K45" s="352"/>
      <c r="L45" s="341"/>
      <c r="M45" s="341"/>
      <c r="N45" s="341"/>
      <c r="O45" s="353"/>
    </row>
    <row r="46" spans="1:15" s="7" customFormat="1" ht="11.25">
      <c r="A46" s="329">
        <v>6</v>
      </c>
      <c r="B46" s="329" t="s">
        <v>411</v>
      </c>
      <c r="C46" s="343" t="s">
        <v>412</v>
      </c>
      <c r="D46" s="330">
        <v>851</v>
      </c>
      <c r="E46" s="344"/>
      <c r="F46" s="344"/>
      <c r="G46" s="344"/>
      <c r="H46" s="344"/>
      <c r="I46" s="329"/>
      <c r="J46" s="329"/>
      <c r="K46" s="329"/>
      <c r="L46" s="329"/>
      <c r="M46" s="329"/>
      <c r="N46" s="329"/>
      <c r="O46" s="349"/>
    </row>
    <row r="47" spans="1:15" s="7" customFormat="1" ht="11.25">
      <c r="A47" s="334"/>
      <c r="B47" s="334" t="s">
        <v>413</v>
      </c>
      <c r="C47" s="345" t="s">
        <v>414</v>
      </c>
      <c r="D47" s="335">
        <v>85111</v>
      </c>
      <c r="E47" s="346">
        <f>G47+H47</f>
        <v>585000</v>
      </c>
      <c r="F47" s="346"/>
      <c r="G47" s="346">
        <v>146250</v>
      </c>
      <c r="H47" s="346">
        <v>438750</v>
      </c>
      <c r="I47" s="346"/>
      <c r="J47" s="346"/>
      <c r="K47" s="346"/>
      <c r="L47" s="334"/>
      <c r="M47" s="334"/>
      <c r="N47" s="334"/>
      <c r="O47" s="346">
        <f>E47+I47+L47</f>
        <v>585000</v>
      </c>
    </row>
    <row r="48" spans="1:15" s="7" customFormat="1" ht="11.25">
      <c r="A48" s="334"/>
      <c r="B48" s="334"/>
      <c r="C48" s="345"/>
      <c r="D48" s="335"/>
      <c r="E48" s="346"/>
      <c r="F48" s="346"/>
      <c r="G48" s="346"/>
      <c r="H48" s="346"/>
      <c r="I48" s="346"/>
      <c r="J48" s="346"/>
      <c r="K48" s="346"/>
      <c r="L48" s="334"/>
      <c r="M48" s="334"/>
      <c r="N48" s="334"/>
      <c r="O48" s="346"/>
    </row>
    <row r="49" spans="1:15" s="7" customFormat="1" ht="11.25">
      <c r="A49" s="334"/>
      <c r="B49" s="348" t="s">
        <v>415</v>
      </c>
      <c r="C49" s="345"/>
      <c r="D49" s="335"/>
      <c r="E49" s="346"/>
      <c r="F49" s="346"/>
      <c r="G49" s="346"/>
      <c r="H49" s="346"/>
      <c r="I49" s="346"/>
      <c r="J49" s="346"/>
      <c r="K49" s="346"/>
      <c r="L49" s="334"/>
      <c r="M49" s="334"/>
      <c r="N49" s="334"/>
      <c r="O49" s="346"/>
    </row>
    <row r="50" spans="1:15" s="7" customFormat="1" ht="11.25">
      <c r="A50" s="334"/>
      <c r="B50" s="334" t="s">
        <v>416</v>
      </c>
      <c r="C50" s="345"/>
      <c r="D50" s="335"/>
      <c r="E50" s="346"/>
      <c r="F50" s="346"/>
      <c r="G50" s="346"/>
      <c r="H50" s="346"/>
      <c r="I50" s="346"/>
      <c r="J50" s="346"/>
      <c r="K50" s="346"/>
      <c r="L50" s="334"/>
      <c r="M50" s="334"/>
      <c r="N50" s="334"/>
      <c r="O50" s="346"/>
    </row>
    <row r="51" spans="1:15" s="7" customFormat="1" ht="11.25">
      <c r="A51" s="341"/>
      <c r="B51" s="341"/>
      <c r="C51" s="341"/>
      <c r="D51" s="342"/>
      <c r="E51" s="353"/>
      <c r="F51" s="353"/>
      <c r="G51" s="353"/>
      <c r="H51" s="353"/>
      <c r="I51" s="353"/>
      <c r="J51" s="353"/>
      <c r="K51" s="353"/>
      <c r="L51" s="341"/>
      <c r="M51" s="341"/>
      <c r="N51" s="341"/>
      <c r="O51" s="353"/>
    </row>
    <row r="52" spans="1:15" s="7" customFormat="1" ht="11.25">
      <c r="A52" s="329">
        <v>7</v>
      </c>
      <c r="B52" s="329" t="s">
        <v>417</v>
      </c>
      <c r="C52" s="329" t="s">
        <v>412</v>
      </c>
      <c r="D52" s="330">
        <v>851</v>
      </c>
      <c r="E52" s="349"/>
      <c r="F52" s="349"/>
      <c r="G52" s="349"/>
      <c r="H52" s="349"/>
      <c r="I52" s="349"/>
      <c r="J52" s="349"/>
      <c r="K52" s="349"/>
      <c r="L52" s="329"/>
      <c r="M52" s="329"/>
      <c r="N52" s="329"/>
      <c r="O52" s="349"/>
    </row>
    <row r="53" spans="1:15" s="7" customFormat="1" ht="11.25">
      <c r="A53" s="334"/>
      <c r="B53" s="334" t="s">
        <v>418</v>
      </c>
      <c r="C53" s="334" t="s">
        <v>414</v>
      </c>
      <c r="D53" s="335">
        <v>85111</v>
      </c>
      <c r="E53" s="346">
        <f>G53+H53</f>
        <v>772900</v>
      </c>
      <c r="F53" s="346"/>
      <c r="G53" s="346">
        <v>193200</v>
      </c>
      <c r="H53" s="346">
        <v>579700</v>
      </c>
      <c r="I53" s="346"/>
      <c r="J53" s="346"/>
      <c r="K53" s="346"/>
      <c r="L53" s="334"/>
      <c r="M53" s="334"/>
      <c r="N53" s="334"/>
      <c r="O53" s="346">
        <f>E53+I53+L53</f>
        <v>772900</v>
      </c>
    </row>
    <row r="54" spans="1:15" s="7" customFormat="1" ht="11.25">
      <c r="A54" s="334"/>
      <c r="B54" s="334"/>
      <c r="C54" s="334"/>
      <c r="D54" s="335"/>
      <c r="E54" s="346"/>
      <c r="F54" s="346"/>
      <c r="G54" s="346"/>
      <c r="H54" s="346"/>
      <c r="I54" s="346"/>
      <c r="J54" s="346"/>
      <c r="K54" s="346"/>
      <c r="L54" s="334"/>
      <c r="M54" s="334"/>
      <c r="N54" s="334"/>
      <c r="O54" s="346"/>
    </row>
    <row r="55" spans="1:15" s="7" customFormat="1" ht="11.25">
      <c r="A55" s="334"/>
      <c r="B55" s="348" t="s">
        <v>415</v>
      </c>
      <c r="C55" s="334"/>
      <c r="D55" s="335"/>
      <c r="E55" s="346"/>
      <c r="F55" s="346"/>
      <c r="G55" s="346"/>
      <c r="H55" s="346"/>
      <c r="I55" s="346"/>
      <c r="J55" s="346"/>
      <c r="K55" s="346"/>
      <c r="L55" s="334"/>
      <c r="M55" s="334"/>
      <c r="N55" s="334"/>
      <c r="O55" s="346"/>
    </row>
    <row r="56" spans="1:15" s="7" customFormat="1" ht="11.25">
      <c r="A56" s="334"/>
      <c r="B56" s="334" t="s">
        <v>416</v>
      </c>
      <c r="C56" s="334"/>
      <c r="D56" s="335"/>
      <c r="E56" s="346"/>
      <c r="F56" s="346"/>
      <c r="G56" s="346"/>
      <c r="H56" s="346"/>
      <c r="I56" s="346"/>
      <c r="J56" s="346"/>
      <c r="K56" s="346"/>
      <c r="L56" s="334"/>
      <c r="M56" s="334"/>
      <c r="N56" s="334"/>
      <c r="O56" s="346"/>
    </row>
    <row r="57" spans="1:15" s="7" customFormat="1" ht="11.25">
      <c r="A57" s="334"/>
      <c r="B57" s="334"/>
      <c r="C57" s="334"/>
      <c r="D57" s="335"/>
      <c r="E57" s="346"/>
      <c r="F57" s="346"/>
      <c r="G57" s="346"/>
      <c r="H57" s="346"/>
      <c r="I57" s="346"/>
      <c r="J57" s="346"/>
      <c r="K57" s="346"/>
      <c r="L57" s="334"/>
      <c r="M57" s="334"/>
      <c r="N57" s="334"/>
      <c r="O57" s="346"/>
    </row>
    <row r="58" spans="1:15" s="7" customFormat="1" ht="11.25">
      <c r="A58" s="329">
        <v>8</v>
      </c>
      <c r="B58" s="329" t="s">
        <v>419</v>
      </c>
      <c r="C58" s="329" t="s">
        <v>412</v>
      </c>
      <c r="D58" s="330">
        <v>801</v>
      </c>
      <c r="E58" s="349"/>
      <c r="F58" s="349"/>
      <c r="G58" s="349"/>
      <c r="H58" s="349"/>
      <c r="I58" s="349"/>
      <c r="J58" s="349"/>
      <c r="K58" s="349"/>
      <c r="L58" s="329"/>
      <c r="M58" s="329"/>
      <c r="N58" s="329"/>
      <c r="O58" s="349"/>
    </row>
    <row r="59" spans="1:15" s="7" customFormat="1" ht="11.25">
      <c r="A59" s="334"/>
      <c r="B59" s="334" t="s">
        <v>420</v>
      </c>
      <c r="C59" s="334" t="s">
        <v>414</v>
      </c>
      <c r="D59" s="335">
        <v>80130</v>
      </c>
      <c r="E59" s="346">
        <f>G59+H59</f>
        <v>945100</v>
      </c>
      <c r="F59" s="346"/>
      <c r="G59" s="346">
        <v>236300</v>
      </c>
      <c r="H59" s="346">
        <v>708800</v>
      </c>
      <c r="I59" s="346">
        <f>J59+K59</f>
        <v>424400</v>
      </c>
      <c r="J59" s="346">
        <v>106100</v>
      </c>
      <c r="K59" s="346">
        <v>318300</v>
      </c>
      <c r="L59" s="334"/>
      <c r="M59" s="334"/>
      <c r="N59" s="334"/>
      <c r="O59" s="346">
        <f>E59+I59+L59</f>
        <v>1369500</v>
      </c>
    </row>
    <row r="60" spans="1:15" s="7" customFormat="1" ht="11.25">
      <c r="A60" s="334"/>
      <c r="B60" s="334" t="s">
        <v>421</v>
      </c>
      <c r="C60" s="334"/>
      <c r="D60" s="335"/>
      <c r="E60" s="346"/>
      <c r="F60" s="346"/>
      <c r="G60" s="346"/>
      <c r="H60" s="346"/>
      <c r="I60" s="346"/>
      <c r="J60" s="346"/>
      <c r="K60" s="346"/>
      <c r="L60" s="334"/>
      <c r="M60" s="334"/>
      <c r="N60" s="334"/>
      <c r="O60" s="346"/>
    </row>
    <row r="61" spans="1:15" s="7" customFormat="1" ht="11.25">
      <c r="A61" s="334"/>
      <c r="B61" s="334"/>
      <c r="C61" s="334"/>
      <c r="D61" s="335"/>
      <c r="E61" s="355"/>
      <c r="F61" s="355"/>
      <c r="G61" s="355"/>
      <c r="H61" s="355"/>
      <c r="I61" s="334"/>
      <c r="J61" s="334"/>
      <c r="K61" s="334"/>
      <c r="L61" s="334"/>
      <c r="M61" s="334"/>
      <c r="N61" s="334"/>
      <c r="O61" s="346"/>
    </row>
    <row r="62" spans="1:15" s="7" customFormat="1" ht="11.25">
      <c r="A62" s="334"/>
      <c r="B62" s="348" t="s">
        <v>422</v>
      </c>
      <c r="C62" s="334"/>
      <c r="D62" s="335"/>
      <c r="E62" s="355"/>
      <c r="F62" s="355"/>
      <c r="G62" s="355"/>
      <c r="H62" s="355"/>
      <c r="I62" s="334"/>
      <c r="J62" s="334"/>
      <c r="K62" s="334"/>
      <c r="L62" s="334"/>
      <c r="M62" s="334"/>
      <c r="N62" s="334"/>
      <c r="O62" s="346"/>
    </row>
    <row r="63" spans="1:15" s="7" customFormat="1" ht="11.25">
      <c r="A63" s="334"/>
      <c r="B63" s="334" t="s">
        <v>423</v>
      </c>
      <c r="C63" s="334"/>
      <c r="D63" s="335"/>
      <c r="E63" s="355"/>
      <c r="F63" s="355"/>
      <c r="G63" s="355"/>
      <c r="H63" s="355"/>
      <c r="I63" s="334"/>
      <c r="J63" s="334"/>
      <c r="K63" s="334"/>
      <c r="L63" s="334"/>
      <c r="M63" s="334"/>
      <c r="N63" s="334"/>
      <c r="O63" s="346"/>
    </row>
    <row r="64" spans="1:15" s="7" customFormat="1" ht="11.25">
      <c r="A64" s="334"/>
      <c r="B64" s="334" t="s">
        <v>424</v>
      </c>
      <c r="C64" s="334"/>
      <c r="D64" s="335"/>
      <c r="E64" s="355"/>
      <c r="F64" s="355"/>
      <c r="G64" s="355"/>
      <c r="H64" s="355"/>
      <c r="I64" s="334"/>
      <c r="J64" s="334"/>
      <c r="K64" s="334"/>
      <c r="L64" s="334"/>
      <c r="M64" s="334"/>
      <c r="N64" s="334"/>
      <c r="O64" s="346"/>
    </row>
    <row r="65" spans="1:15" s="7" customFormat="1" ht="11.25">
      <c r="A65" s="341"/>
      <c r="B65" s="341"/>
      <c r="C65" s="341"/>
      <c r="D65" s="342"/>
      <c r="E65" s="356"/>
      <c r="F65" s="356"/>
      <c r="G65" s="356"/>
      <c r="H65" s="356"/>
      <c r="I65" s="341"/>
      <c r="J65" s="341"/>
      <c r="K65" s="341"/>
      <c r="L65" s="341"/>
      <c r="M65" s="341"/>
      <c r="N65" s="341"/>
      <c r="O65" s="353"/>
    </row>
    <row r="66" spans="1:15" s="7" customFormat="1" ht="11.25">
      <c r="A66" s="334">
        <v>9</v>
      </c>
      <c r="B66" s="334" t="s">
        <v>425</v>
      </c>
      <c r="C66" s="343" t="s">
        <v>392</v>
      </c>
      <c r="D66" s="335">
        <v>600</v>
      </c>
      <c r="E66" s="355"/>
      <c r="F66" s="355"/>
      <c r="G66" s="355"/>
      <c r="H66" s="355"/>
      <c r="I66" s="334"/>
      <c r="J66" s="334"/>
      <c r="K66" s="334"/>
      <c r="L66" s="334"/>
      <c r="M66" s="334"/>
      <c r="N66" s="334"/>
      <c r="O66" s="346"/>
    </row>
    <row r="67" spans="1:15" s="7" customFormat="1" ht="11.25">
      <c r="A67" s="334"/>
      <c r="B67" s="334" t="s">
        <v>426</v>
      </c>
      <c r="C67" s="345" t="s">
        <v>394</v>
      </c>
      <c r="D67" s="335">
        <v>60014</v>
      </c>
      <c r="E67" s="355"/>
      <c r="F67" s="355"/>
      <c r="G67" s="355"/>
      <c r="H67" s="355"/>
      <c r="I67" s="334"/>
      <c r="J67" s="334"/>
      <c r="K67" s="334"/>
      <c r="L67" s="346">
        <f>M67+N67</f>
        <v>3848000</v>
      </c>
      <c r="M67" s="334">
        <v>964300</v>
      </c>
      <c r="N67" s="346">
        <v>2883700</v>
      </c>
      <c r="O67" s="346">
        <f>L67</f>
        <v>3848000</v>
      </c>
    </row>
    <row r="68" spans="1:15" s="7" customFormat="1" ht="11.25">
      <c r="A68" s="334"/>
      <c r="B68" s="334" t="s">
        <v>427</v>
      </c>
      <c r="C68" s="345" t="s">
        <v>396</v>
      </c>
      <c r="D68" s="334"/>
      <c r="E68" s="355"/>
      <c r="F68" s="355"/>
      <c r="G68" s="355"/>
      <c r="H68" s="355"/>
      <c r="I68" s="334"/>
      <c r="J68" s="334"/>
      <c r="K68" s="334"/>
      <c r="L68" s="334"/>
      <c r="M68" s="334"/>
      <c r="N68" s="334"/>
      <c r="O68" s="346"/>
    </row>
    <row r="69" spans="1:15" s="207" customFormat="1" ht="11.25">
      <c r="A69" s="334"/>
      <c r="B69" s="334"/>
      <c r="C69" s="334"/>
      <c r="D69" s="334"/>
      <c r="E69" s="355"/>
      <c r="F69" s="355"/>
      <c r="G69" s="355"/>
      <c r="H69" s="355"/>
      <c r="I69" s="334"/>
      <c r="J69" s="334"/>
      <c r="K69" s="334"/>
      <c r="L69" s="334"/>
      <c r="M69" s="334"/>
      <c r="N69" s="334"/>
      <c r="O69" s="346"/>
    </row>
    <row r="70" spans="1:15" s="7" customFormat="1" ht="11.25">
      <c r="A70" s="334"/>
      <c r="B70" s="348" t="s">
        <v>397</v>
      </c>
      <c r="C70" s="334"/>
      <c r="D70" s="334"/>
      <c r="E70" s="355"/>
      <c r="F70" s="355"/>
      <c r="G70" s="355"/>
      <c r="H70" s="355"/>
      <c r="I70" s="334"/>
      <c r="J70" s="334"/>
      <c r="K70" s="334"/>
      <c r="L70" s="334"/>
      <c r="M70" s="334"/>
      <c r="N70" s="334"/>
      <c r="O70" s="346"/>
    </row>
    <row r="71" spans="1:15" s="207" customFormat="1" ht="11.25">
      <c r="A71" s="334"/>
      <c r="B71" s="334" t="s">
        <v>398</v>
      </c>
      <c r="C71" s="334"/>
      <c r="D71" s="334"/>
      <c r="E71" s="355"/>
      <c r="F71" s="355"/>
      <c r="G71" s="355"/>
      <c r="H71" s="355"/>
      <c r="I71" s="334"/>
      <c r="J71" s="334"/>
      <c r="K71" s="334"/>
      <c r="L71" s="334"/>
      <c r="M71" s="334"/>
      <c r="N71" s="334"/>
      <c r="O71" s="346"/>
    </row>
    <row r="72" spans="1:15" s="7" customFormat="1" ht="11.25">
      <c r="A72" s="341"/>
      <c r="B72" s="341"/>
      <c r="C72" s="341"/>
      <c r="D72" s="341"/>
      <c r="E72" s="356"/>
      <c r="F72" s="356"/>
      <c r="G72" s="356"/>
      <c r="H72" s="356"/>
      <c r="I72" s="341"/>
      <c r="J72" s="341"/>
      <c r="K72" s="341"/>
      <c r="L72" s="341"/>
      <c r="M72" s="341"/>
      <c r="N72" s="341"/>
      <c r="O72" s="353"/>
    </row>
    <row r="73" spans="1:15" s="305" customFormat="1" ht="10.5">
      <c r="A73" s="357"/>
      <c r="B73" s="358" t="s">
        <v>428</v>
      </c>
      <c r="C73" s="357"/>
      <c r="D73" s="357"/>
      <c r="E73" s="359">
        <f aca="true" t="shared" si="0" ref="E73:K73">SUM(E14:E68)</f>
        <v>5872734</v>
      </c>
      <c r="F73" s="359">
        <f t="shared" si="0"/>
        <v>356973</v>
      </c>
      <c r="G73" s="359">
        <f t="shared" si="0"/>
        <v>1111213</v>
      </c>
      <c r="H73" s="359">
        <f t="shared" si="0"/>
        <v>4404548</v>
      </c>
      <c r="I73" s="359">
        <f t="shared" si="0"/>
        <v>2591400</v>
      </c>
      <c r="J73" s="359">
        <f t="shared" si="0"/>
        <v>648100</v>
      </c>
      <c r="K73" s="359">
        <f t="shared" si="0"/>
        <v>1943300</v>
      </c>
      <c r="L73" s="359">
        <f>SUM(L67:L68)</f>
        <v>3848000</v>
      </c>
      <c r="M73" s="359">
        <f>SUM(M67:M68)</f>
        <v>964300</v>
      </c>
      <c r="N73" s="359">
        <f>SUM(N67:N68)</f>
        <v>2883700</v>
      </c>
      <c r="O73" s="359">
        <f>SUM(O14:O68)</f>
        <v>12312134</v>
      </c>
    </row>
    <row r="75" ht="12.75">
      <c r="O75" s="360"/>
    </row>
  </sheetData>
  <mergeCells count="1">
    <mergeCell ref="B5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97"/>
  <sheetViews>
    <sheetView workbookViewId="0" topLeftCell="A1">
      <selection activeCell="A1" sqref="A1:IV16384"/>
    </sheetView>
  </sheetViews>
  <sheetFormatPr defaultColWidth="9.00390625" defaultRowHeight="12.75"/>
  <cols>
    <col min="1" max="1" width="3.375" style="2" customWidth="1"/>
    <col min="2" max="2" width="17.875" style="2" customWidth="1"/>
    <col min="3" max="3" width="6.75390625" style="2" customWidth="1"/>
    <col min="4" max="4" width="9.00390625" style="2" customWidth="1"/>
    <col min="5" max="5" width="9.25390625" style="2" customWidth="1"/>
    <col min="6" max="6" width="8.375" style="2" customWidth="1"/>
    <col min="7" max="7" width="8.125" style="2" customWidth="1"/>
    <col min="8" max="9" width="9.375" style="2" customWidth="1"/>
    <col min="10" max="10" width="5.00390625" style="2" customWidth="1"/>
    <col min="11" max="11" width="4.625" style="2" customWidth="1"/>
    <col min="12" max="12" width="7.875" style="2" customWidth="1"/>
    <col min="13" max="13" width="9.00390625" style="2" customWidth="1"/>
    <col min="14" max="14" width="6.625" style="2" customWidth="1"/>
    <col min="15" max="15" width="4.875" style="2" customWidth="1"/>
    <col min="16" max="16" width="4.75390625" style="2" customWidth="1"/>
    <col min="17" max="17" width="8.75390625" style="2" customWidth="1"/>
    <col min="18" max="16384" width="9.125" style="82" customWidth="1"/>
  </cols>
  <sheetData>
    <row r="1" spans="1:13" ht="15.75">
      <c r="A1" s="361"/>
      <c r="B1" s="170"/>
      <c r="C1" s="170"/>
      <c r="E1" s="362"/>
      <c r="M1" s="2" t="s">
        <v>429</v>
      </c>
    </row>
    <row r="2" spans="1:13" ht="12.75">
      <c r="A2" s="361"/>
      <c r="B2" s="170"/>
      <c r="C2" s="170"/>
      <c r="L2" s="82"/>
      <c r="M2" s="2" t="s">
        <v>137</v>
      </c>
    </row>
    <row r="3" spans="1:13" ht="12.75">
      <c r="A3" s="361"/>
      <c r="B3" s="170"/>
      <c r="C3" s="170"/>
      <c r="L3" s="82"/>
      <c r="M3" s="2" t="s">
        <v>16</v>
      </c>
    </row>
    <row r="4" spans="1:12" ht="12.75">
      <c r="A4" s="361"/>
      <c r="B4" s="170"/>
      <c r="C4" s="170"/>
      <c r="L4" s="82"/>
    </row>
    <row r="5" spans="1:17" ht="12.75">
      <c r="A5" s="361"/>
      <c r="B5" s="363" t="s">
        <v>430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</row>
    <row r="6" spans="1:17" ht="12.75">
      <c r="A6" s="361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</row>
    <row r="7" spans="1:16" ht="13.5" thickBot="1">
      <c r="A7" s="361"/>
      <c r="B7" s="170"/>
      <c r="C7" s="170"/>
      <c r="P7" s="2" t="s">
        <v>431</v>
      </c>
    </row>
    <row r="8" spans="1:17" ht="12.75">
      <c r="A8" s="364" t="s">
        <v>98</v>
      </c>
      <c r="B8" s="365" t="s">
        <v>432</v>
      </c>
      <c r="C8" s="365" t="s">
        <v>433</v>
      </c>
      <c r="D8" s="365" t="s">
        <v>434</v>
      </c>
      <c r="E8" s="365" t="s">
        <v>435</v>
      </c>
      <c r="F8" s="366" t="s">
        <v>436</v>
      </c>
      <c r="G8" s="367"/>
      <c r="H8" s="366" t="s">
        <v>437</v>
      </c>
      <c r="I8" s="368"/>
      <c r="J8" s="368"/>
      <c r="K8" s="368"/>
      <c r="L8" s="368"/>
      <c r="M8" s="368"/>
      <c r="N8" s="368"/>
      <c r="O8" s="368"/>
      <c r="P8" s="368"/>
      <c r="Q8" s="369"/>
    </row>
    <row r="9" spans="1:17" ht="12.75">
      <c r="A9" s="370"/>
      <c r="B9" s="371"/>
      <c r="C9" s="371"/>
      <c r="D9" s="371"/>
      <c r="E9" s="371"/>
      <c r="F9" s="371" t="s">
        <v>438</v>
      </c>
      <c r="G9" s="371" t="s">
        <v>439</v>
      </c>
      <c r="H9" s="372"/>
      <c r="I9" s="373"/>
      <c r="J9" s="373"/>
      <c r="K9" s="373"/>
      <c r="L9" s="373"/>
      <c r="M9" s="373"/>
      <c r="N9" s="373"/>
      <c r="O9" s="373"/>
      <c r="P9" s="373"/>
      <c r="Q9" s="374"/>
    </row>
    <row r="10" spans="1:17" ht="12.75">
      <c r="A10" s="370"/>
      <c r="B10" s="371"/>
      <c r="C10" s="371"/>
      <c r="D10" s="371"/>
      <c r="E10" s="371"/>
      <c r="F10" s="371"/>
      <c r="G10" s="371"/>
      <c r="H10" s="371" t="s">
        <v>440</v>
      </c>
      <c r="I10" s="371" t="s">
        <v>441</v>
      </c>
      <c r="J10" s="371"/>
      <c r="K10" s="371"/>
      <c r="L10" s="371"/>
      <c r="M10" s="371"/>
      <c r="N10" s="371"/>
      <c r="O10" s="371"/>
      <c r="P10" s="371"/>
      <c r="Q10" s="375"/>
    </row>
    <row r="11" spans="1:17" ht="12.75">
      <c r="A11" s="370"/>
      <c r="B11" s="371"/>
      <c r="C11" s="371"/>
      <c r="D11" s="371"/>
      <c r="E11" s="371"/>
      <c r="F11" s="371"/>
      <c r="G11" s="371"/>
      <c r="H11" s="371"/>
      <c r="I11" s="371" t="s">
        <v>438</v>
      </c>
      <c r="J11" s="371"/>
      <c r="K11" s="371"/>
      <c r="L11" s="371"/>
      <c r="M11" s="371" t="s">
        <v>439</v>
      </c>
      <c r="N11" s="371"/>
      <c r="O11" s="371"/>
      <c r="P11" s="371"/>
      <c r="Q11" s="375"/>
    </row>
    <row r="12" spans="1:17" ht="12.75">
      <c r="A12" s="370"/>
      <c r="B12" s="371"/>
      <c r="C12" s="371"/>
      <c r="D12" s="371"/>
      <c r="E12" s="371"/>
      <c r="F12" s="371"/>
      <c r="G12" s="371"/>
      <c r="H12" s="371"/>
      <c r="I12" s="371" t="s">
        <v>440</v>
      </c>
      <c r="J12" s="371" t="s">
        <v>442</v>
      </c>
      <c r="K12" s="371"/>
      <c r="L12" s="371"/>
      <c r="M12" s="371" t="s">
        <v>443</v>
      </c>
      <c r="N12" s="371" t="s">
        <v>442</v>
      </c>
      <c r="O12" s="371"/>
      <c r="P12" s="371"/>
      <c r="Q12" s="375"/>
    </row>
    <row r="13" spans="1:17" ht="42" customHeight="1">
      <c r="A13" s="370"/>
      <c r="B13" s="371"/>
      <c r="C13" s="371"/>
      <c r="D13" s="371"/>
      <c r="E13" s="371"/>
      <c r="F13" s="371"/>
      <c r="G13" s="371"/>
      <c r="H13" s="371"/>
      <c r="I13" s="371"/>
      <c r="J13" s="376" t="s">
        <v>444</v>
      </c>
      <c r="K13" s="376" t="s">
        <v>445</v>
      </c>
      <c r="L13" s="376" t="s">
        <v>292</v>
      </c>
      <c r="M13" s="371"/>
      <c r="N13" s="376" t="s">
        <v>446</v>
      </c>
      <c r="O13" s="376" t="s">
        <v>444</v>
      </c>
      <c r="P13" s="376" t="s">
        <v>447</v>
      </c>
      <c r="Q13" s="377" t="s">
        <v>292</v>
      </c>
    </row>
    <row r="14" spans="1:17" s="124" customFormat="1" ht="22.5" customHeight="1">
      <c r="A14" s="378"/>
      <c r="B14" s="379"/>
      <c r="C14" s="379"/>
      <c r="D14" s="379"/>
      <c r="E14" s="379" t="s">
        <v>448</v>
      </c>
      <c r="F14" s="379"/>
      <c r="G14" s="379"/>
      <c r="H14" s="379" t="s">
        <v>449</v>
      </c>
      <c r="I14" s="380" t="s">
        <v>450</v>
      </c>
      <c r="J14" s="379"/>
      <c r="K14" s="379"/>
      <c r="L14" s="379"/>
      <c r="M14" s="380" t="s">
        <v>451</v>
      </c>
      <c r="N14" s="379"/>
      <c r="O14" s="379"/>
      <c r="P14" s="379"/>
      <c r="Q14" s="381"/>
    </row>
    <row r="15" spans="1:17" ht="12.75">
      <c r="A15" s="378">
        <v>1</v>
      </c>
      <c r="B15" s="379">
        <v>2</v>
      </c>
      <c r="C15" s="379">
        <v>3</v>
      </c>
      <c r="D15" s="379">
        <v>4</v>
      </c>
      <c r="E15" s="379">
        <v>5</v>
      </c>
      <c r="F15" s="379">
        <v>6</v>
      </c>
      <c r="G15" s="379">
        <v>7</v>
      </c>
      <c r="H15" s="379">
        <v>8</v>
      </c>
      <c r="I15" s="379">
        <v>9</v>
      </c>
      <c r="J15" s="379">
        <v>10</v>
      </c>
      <c r="K15" s="379">
        <v>11</v>
      </c>
      <c r="L15" s="379">
        <v>12</v>
      </c>
      <c r="M15" s="379">
        <v>13</v>
      </c>
      <c r="N15" s="379">
        <v>14</v>
      </c>
      <c r="O15" s="379">
        <v>15</v>
      </c>
      <c r="P15" s="379">
        <v>16</v>
      </c>
      <c r="Q15" s="381">
        <v>17</v>
      </c>
    </row>
    <row r="16" spans="1:17" s="67" customFormat="1" ht="19.5" customHeight="1">
      <c r="A16" s="382"/>
      <c r="B16" s="383" t="s">
        <v>224</v>
      </c>
      <c r="C16" s="383"/>
      <c r="D16" s="383"/>
      <c r="E16" s="384">
        <f>E17+E18+E19</f>
        <v>12312.13</v>
      </c>
      <c r="F16" s="384">
        <f aca="true" t="shared" si="0" ref="F16:Q16">F17+F18+F19</f>
        <v>3080.59</v>
      </c>
      <c r="G16" s="384">
        <f t="shared" si="0"/>
        <v>9231.54</v>
      </c>
      <c r="H16" s="384">
        <f t="shared" si="0"/>
        <v>12312.13</v>
      </c>
      <c r="I16" s="384">
        <f t="shared" si="0"/>
        <v>3080.59</v>
      </c>
      <c r="J16" s="384">
        <f t="shared" si="0"/>
        <v>0</v>
      </c>
      <c r="K16" s="384">
        <f t="shared" si="0"/>
        <v>0</v>
      </c>
      <c r="L16" s="384">
        <f t="shared" si="0"/>
        <v>3080.59</v>
      </c>
      <c r="M16" s="384">
        <f t="shared" si="0"/>
        <v>9231.54</v>
      </c>
      <c r="N16" s="384">
        <f t="shared" si="0"/>
        <v>0</v>
      </c>
      <c r="O16" s="384">
        <f t="shared" si="0"/>
        <v>0</v>
      </c>
      <c r="P16" s="384">
        <f t="shared" si="0"/>
        <v>0</v>
      </c>
      <c r="Q16" s="384">
        <f t="shared" si="0"/>
        <v>9231.54</v>
      </c>
    </row>
    <row r="17" spans="1:17" s="389" customFormat="1" ht="27">
      <c r="A17" s="385" t="s">
        <v>320</v>
      </c>
      <c r="B17" s="386" t="s">
        <v>452</v>
      </c>
      <c r="C17" s="387"/>
      <c r="D17" s="387"/>
      <c r="E17" s="388">
        <f>E24+E29+E34+E49+E54+E59</f>
        <v>5872.73</v>
      </c>
      <c r="F17" s="388">
        <f aca="true" t="shared" si="1" ref="F17:Q17">F24+F29+F34+F49+F54+F59</f>
        <v>1468.19</v>
      </c>
      <c r="G17" s="388">
        <f t="shared" si="1"/>
        <v>4404.54</v>
      </c>
      <c r="H17" s="388">
        <f t="shared" si="1"/>
        <v>5872.73</v>
      </c>
      <c r="I17" s="388">
        <f t="shared" si="1"/>
        <v>1468.19</v>
      </c>
      <c r="J17" s="388">
        <f t="shared" si="1"/>
        <v>0</v>
      </c>
      <c r="K17" s="388">
        <f t="shared" si="1"/>
        <v>0</v>
      </c>
      <c r="L17" s="388">
        <f t="shared" si="1"/>
        <v>1468.19</v>
      </c>
      <c r="M17" s="388">
        <f t="shared" si="1"/>
        <v>4404.54</v>
      </c>
      <c r="N17" s="388">
        <f t="shared" si="1"/>
        <v>0</v>
      </c>
      <c r="O17" s="388">
        <f t="shared" si="1"/>
        <v>0</v>
      </c>
      <c r="P17" s="388">
        <f t="shared" si="1"/>
        <v>0</v>
      </c>
      <c r="Q17" s="388">
        <f t="shared" si="1"/>
        <v>4404.54</v>
      </c>
    </row>
    <row r="18" spans="1:17" s="389" customFormat="1" ht="27">
      <c r="A18" s="390" t="s">
        <v>320</v>
      </c>
      <c r="B18" s="391" t="s">
        <v>453</v>
      </c>
      <c r="C18" s="392"/>
      <c r="D18" s="392"/>
      <c r="E18" s="393">
        <f>E39+E44+E60</f>
        <v>2591.4</v>
      </c>
      <c r="F18" s="393">
        <f aca="true" t="shared" si="2" ref="F18:Q18">F39+F44+F60</f>
        <v>648.1</v>
      </c>
      <c r="G18" s="393">
        <f t="shared" si="2"/>
        <v>1943.3</v>
      </c>
      <c r="H18" s="393">
        <f t="shared" si="2"/>
        <v>2591.4</v>
      </c>
      <c r="I18" s="393">
        <f t="shared" si="2"/>
        <v>648.1</v>
      </c>
      <c r="J18" s="393">
        <f t="shared" si="2"/>
        <v>0</v>
      </c>
      <c r="K18" s="393">
        <f t="shared" si="2"/>
        <v>0</v>
      </c>
      <c r="L18" s="393">
        <f t="shared" si="2"/>
        <v>648.1</v>
      </c>
      <c r="M18" s="393">
        <f t="shared" si="2"/>
        <v>1943.3</v>
      </c>
      <c r="N18" s="393">
        <f t="shared" si="2"/>
        <v>0</v>
      </c>
      <c r="O18" s="393">
        <f t="shared" si="2"/>
        <v>0</v>
      </c>
      <c r="P18" s="393">
        <f t="shared" si="2"/>
        <v>0</v>
      </c>
      <c r="Q18" s="393">
        <f t="shared" si="2"/>
        <v>1943.3</v>
      </c>
    </row>
    <row r="19" spans="1:17" s="389" customFormat="1" ht="27">
      <c r="A19" s="394" t="s">
        <v>320</v>
      </c>
      <c r="B19" s="395" t="s">
        <v>454</v>
      </c>
      <c r="C19" s="396"/>
      <c r="D19" s="396"/>
      <c r="E19" s="397">
        <f>E65</f>
        <v>3848</v>
      </c>
      <c r="F19" s="397">
        <f aca="true" t="shared" si="3" ref="F19:Q19">F65</f>
        <v>964.3</v>
      </c>
      <c r="G19" s="397">
        <f t="shared" si="3"/>
        <v>2883.7</v>
      </c>
      <c r="H19" s="397">
        <f t="shared" si="3"/>
        <v>3848</v>
      </c>
      <c r="I19" s="397">
        <f t="shared" si="3"/>
        <v>964.3</v>
      </c>
      <c r="J19" s="397">
        <f t="shared" si="3"/>
        <v>0</v>
      </c>
      <c r="K19" s="397">
        <f t="shared" si="3"/>
        <v>0</v>
      </c>
      <c r="L19" s="397">
        <f t="shared" si="3"/>
        <v>964.3</v>
      </c>
      <c r="M19" s="397">
        <f t="shared" si="3"/>
        <v>2883.7</v>
      </c>
      <c r="N19" s="397">
        <f t="shared" si="3"/>
        <v>0</v>
      </c>
      <c r="O19" s="397">
        <f t="shared" si="3"/>
        <v>0</v>
      </c>
      <c r="P19" s="397">
        <f t="shared" si="3"/>
        <v>0</v>
      </c>
      <c r="Q19" s="397">
        <f t="shared" si="3"/>
        <v>2883.7</v>
      </c>
    </row>
    <row r="20" spans="1:97" ht="33.75">
      <c r="A20" s="398" t="s">
        <v>350</v>
      </c>
      <c r="B20" s="399" t="s">
        <v>455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1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</row>
    <row r="21" spans="1:97" ht="22.5">
      <c r="A21" s="398"/>
      <c r="B21" s="399" t="s">
        <v>456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1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</row>
    <row r="22" spans="1:97" ht="22.5">
      <c r="A22" s="398"/>
      <c r="B22" s="399" t="s">
        <v>457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1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</row>
    <row r="23" spans="1:97" ht="67.5">
      <c r="A23" s="398"/>
      <c r="B23" s="399" t="s">
        <v>458</v>
      </c>
      <c r="C23" s="400">
        <v>312</v>
      </c>
      <c r="D23" s="376" t="s">
        <v>459</v>
      </c>
      <c r="E23" s="403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1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</row>
    <row r="24" spans="1:97" s="67" customFormat="1" ht="12.75">
      <c r="A24" s="398"/>
      <c r="B24" s="404">
        <v>2005</v>
      </c>
      <c r="C24" s="357"/>
      <c r="D24" s="357"/>
      <c r="E24" s="359">
        <f>F24+G24</f>
        <v>2143.0299999999997</v>
      </c>
      <c r="F24" s="359">
        <v>535.76</v>
      </c>
      <c r="G24" s="359">
        <v>1607.27</v>
      </c>
      <c r="H24" s="359">
        <f>I24+M24</f>
        <v>2143.0299999999997</v>
      </c>
      <c r="I24" s="359">
        <v>535.76</v>
      </c>
      <c r="J24" s="359"/>
      <c r="K24" s="359"/>
      <c r="L24" s="359">
        <v>535.76</v>
      </c>
      <c r="M24" s="359">
        <v>1607.27</v>
      </c>
      <c r="N24" s="359"/>
      <c r="O24" s="359"/>
      <c r="P24" s="359"/>
      <c r="Q24" s="405">
        <v>1607.27</v>
      </c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</row>
    <row r="25" spans="1:97" ht="33.75">
      <c r="A25" s="407" t="s">
        <v>353</v>
      </c>
      <c r="B25" s="399" t="s">
        <v>455</v>
      </c>
      <c r="C25" s="400"/>
      <c r="D25" s="400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8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</row>
    <row r="26" spans="1:97" ht="22.5">
      <c r="A26" s="407"/>
      <c r="B26" s="399" t="s">
        <v>456</v>
      </c>
      <c r="C26" s="400"/>
      <c r="D26" s="400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8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</row>
    <row r="27" spans="1:97" ht="22.5">
      <c r="A27" s="407"/>
      <c r="B27" s="399" t="s">
        <v>457</v>
      </c>
      <c r="C27" s="400"/>
      <c r="D27" s="400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8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</row>
    <row r="28" spans="1:97" ht="45">
      <c r="A28" s="407"/>
      <c r="B28" s="399" t="s">
        <v>460</v>
      </c>
      <c r="C28" s="399">
        <v>312</v>
      </c>
      <c r="D28" s="376" t="s">
        <v>459</v>
      </c>
      <c r="E28" s="409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8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</row>
    <row r="29" spans="1:97" s="67" customFormat="1" ht="12.75">
      <c r="A29" s="407"/>
      <c r="B29" s="404">
        <v>2005</v>
      </c>
      <c r="C29" s="357"/>
      <c r="D29" s="357"/>
      <c r="E29" s="359">
        <f>F29+G29</f>
        <v>809.53</v>
      </c>
      <c r="F29" s="359">
        <v>202.38</v>
      </c>
      <c r="G29" s="359">
        <v>607.15</v>
      </c>
      <c r="H29" s="359">
        <f>I29+M29</f>
        <v>809.53</v>
      </c>
      <c r="I29" s="359">
        <f>SUM(J29:L29)</f>
        <v>202.38</v>
      </c>
      <c r="J29" s="359"/>
      <c r="K29" s="359"/>
      <c r="L29" s="359">
        <v>202.38</v>
      </c>
      <c r="M29" s="359">
        <f>SUM(N29:Q29)</f>
        <v>607.15</v>
      </c>
      <c r="N29" s="359"/>
      <c r="O29" s="359"/>
      <c r="P29" s="359"/>
      <c r="Q29" s="405">
        <v>607.15</v>
      </c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</row>
    <row r="30" spans="1:97" ht="33.75">
      <c r="A30" s="410" t="s">
        <v>355</v>
      </c>
      <c r="B30" s="399" t="s">
        <v>455</v>
      </c>
      <c r="C30" s="400"/>
      <c r="D30" s="400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8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</row>
    <row r="31" spans="1:97" ht="22.5">
      <c r="A31" s="411"/>
      <c r="B31" s="399" t="s">
        <v>456</v>
      </c>
      <c r="C31" s="400"/>
      <c r="D31" s="400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8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</row>
    <row r="32" spans="1:97" ht="22.5">
      <c r="A32" s="411"/>
      <c r="B32" s="399" t="s">
        <v>457</v>
      </c>
      <c r="C32" s="400"/>
      <c r="D32" s="400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8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</row>
    <row r="33" spans="1:97" ht="56.25">
      <c r="A33" s="412"/>
      <c r="B33" s="399" t="s">
        <v>461</v>
      </c>
      <c r="C33" s="400">
        <v>312</v>
      </c>
      <c r="D33" s="376" t="s">
        <v>459</v>
      </c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8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</row>
    <row r="34" spans="1:97" s="67" customFormat="1" ht="12.75">
      <c r="A34" s="413"/>
      <c r="B34" s="414">
        <v>2005</v>
      </c>
      <c r="C34" s="357"/>
      <c r="D34" s="357"/>
      <c r="E34" s="359">
        <f>F34+G34</f>
        <v>617.1700000000001</v>
      </c>
      <c r="F34" s="359">
        <v>154.3</v>
      </c>
      <c r="G34" s="359">
        <v>462.87</v>
      </c>
      <c r="H34" s="359">
        <f>I34+M34</f>
        <v>617.1700000000001</v>
      </c>
      <c r="I34" s="359">
        <v>154.3</v>
      </c>
      <c r="J34" s="359"/>
      <c r="K34" s="359"/>
      <c r="L34" s="359">
        <v>154.3</v>
      </c>
      <c r="M34" s="359">
        <v>462.87</v>
      </c>
      <c r="N34" s="359"/>
      <c r="O34" s="359"/>
      <c r="P34" s="359"/>
      <c r="Q34" s="405">
        <v>462.87</v>
      </c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6"/>
      <c r="CE34" s="406"/>
      <c r="CF34" s="406"/>
      <c r="CG34" s="406"/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</row>
    <row r="35" spans="1:97" ht="33.75">
      <c r="A35" s="415" t="s">
        <v>462</v>
      </c>
      <c r="B35" s="399" t="s">
        <v>455</v>
      </c>
      <c r="C35" s="333"/>
      <c r="D35" s="400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8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</row>
    <row r="36" spans="1:97" ht="22.5">
      <c r="A36" s="416"/>
      <c r="B36" s="417" t="s">
        <v>456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1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</row>
    <row r="37" spans="1:97" ht="22.5">
      <c r="A37" s="416"/>
      <c r="B37" s="399" t="s">
        <v>457</v>
      </c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1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</row>
    <row r="38" spans="1:97" ht="56.25">
      <c r="A38" s="416"/>
      <c r="B38" s="399" t="s">
        <v>463</v>
      </c>
      <c r="C38" s="400">
        <v>312</v>
      </c>
      <c r="D38" s="376" t="s">
        <v>459</v>
      </c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1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</row>
    <row r="39" spans="1:97" s="67" customFormat="1" ht="12.75">
      <c r="A39" s="418"/>
      <c r="B39" s="357">
        <v>2006</v>
      </c>
      <c r="C39" s="357"/>
      <c r="D39" s="357"/>
      <c r="E39" s="419">
        <v>639</v>
      </c>
      <c r="F39" s="419">
        <v>160</v>
      </c>
      <c r="G39" s="419">
        <v>479</v>
      </c>
      <c r="H39" s="419">
        <f>I39+M39</f>
        <v>639</v>
      </c>
      <c r="I39" s="419">
        <f>SUM(J39:L39)</f>
        <v>160</v>
      </c>
      <c r="J39" s="419"/>
      <c r="K39" s="419"/>
      <c r="L39" s="419">
        <v>160</v>
      </c>
      <c r="M39" s="419">
        <f>SUM(N39:Q39)</f>
        <v>479</v>
      </c>
      <c r="N39" s="419"/>
      <c r="O39" s="419"/>
      <c r="P39" s="419"/>
      <c r="Q39" s="420">
        <v>479</v>
      </c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</row>
    <row r="40" spans="1:97" ht="33.75">
      <c r="A40" s="410" t="s">
        <v>464</v>
      </c>
      <c r="B40" s="399" t="s">
        <v>455</v>
      </c>
      <c r="C40" s="400"/>
      <c r="D40" s="400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</row>
    <row r="41" spans="1:97" ht="22.5">
      <c r="A41" s="411"/>
      <c r="B41" s="417" t="s">
        <v>456</v>
      </c>
      <c r="C41" s="400"/>
      <c r="D41" s="400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</row>
    <row r="42" spans="1:97" ht="22.5">
      <c r="A42" s="411"/>
      <c r="B42" s="399" t="s">
        <v>457</v>
      </c>
      <c r="C42" s="400"/>
      <c r="D42" s="400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</row>
    <row r="43" spans="1:97" ht="45">
      <c r="A43" s="411"/>
      <c r="B43" s="399" t="s">
        <v>465</v>
      </c>
      <c r="C43" s="400">
        <v>312</v>
      </c>
      <c r="D43" s="376" t="s">
        <v>459</v>
      </c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</row>
    <row r="44" spans="1:97" s="67" customFormat="1" ht="12.75">
      <c r="A44" s="412"/>
      <c r="B44" s="357">
        <v>2006</v>
      </c>
      <c r="C44" s="357"/>
      <c r="D44" s="357"/>
      <c r="E44" s="419">
        <v>1528</v>
      </c>
      <c r="F44" s="419">
        <v>382</v>
      </c>
      <c r="G44" s="419">
        <v>1146</v>
      </c>
      <c r="H44" s="419">
        <f>I44+M44</f>
        <v>1528</v>
      </c>
      <c r="I44" s="419">
        <f>SUM(J44:L44)</f>
        <v>382</v>
      </c>
      <c r="J44" s="419"/>
      <c r="K44" s="419"/>
      <c r="L44" s="419">
        <v>382</v>
      </c>
      <c r="M44" s="419">
        <f>SUM(N44:Q44)</f>
        <v>1146</v>
      </c>
      <c r="N44" s="419"/>
      <c r="O44" s="419"/>
      <c r="P44" s="419"/>
      <c r="Q44" s="420">
        <v>1146</v>
      </c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6"/>
      <c r="BU44" s="406"/>
      <c r="BV44" s="406"/>
      <c r="BW44" s="406"/>
      <c r="BX44" s="406"/>
      <c r="BY44" s="406"/>
      <c r="BZ44" s="406"/>
      <c r="CA44" s="406"/>
      <c r="CB44" s="406"/>
      <c r="CC44" s="406"/>
      <c r="CD44" s="406"/>
      <c r="CE44" s="406"/>
      <c r="CF44" s="406"/>
      <c r="CG44" s="406"/>
      <c r="CH44" s="406"/>
      <c r="CI44" s="406"/>
      <c r="CJ44" s="406"/>
      <c r="CK44" s="406"/>
      <c r="CL44" s="406"/>
      <c r="CM44" s="406"/>
      <c r="CN44" s="406"/>
      <c r="CO44" s="406"/>
      <c r="CP44" s="406"/>
      <c r="CQ44" s="406"/>
      <c r="CR44" s="406"/>
      <c r="CS44" s="406"/>
    </row>
    <row r="45" spans="1:97" ht="33.75">
      <c r="A45" s="410" t="s">
        <v>466</v>
      </c>
      <c r="B45" s="399" t="s">
        <v>455</v>
      </c>
      <c r="C45" s="400"/>
      <c r="D45" s="400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</row>
    <row r="46" spans="1:97" ht="22.5">
      <c r="A46" s="411"/>
      <c r="B46" s="417" t="s">
        <v>456</v>
      </c>
      <c r="C46" s="400"/>
      <c r="D46" s="400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</row>
    <row r="47" spans="1:97" ht="22.5">
      <c r="A47" s="411"/>
      <c r="B47" s="399" t="s">
        <v>467</v>
      </c>
      <c r="C47" s="207"/>
      <c r="D47" s="207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2"/>
      <c r="BG47" s="402"/>
      <c r="BH47" s="402"/>
      <c r="BI47" s="402"/>
      <c r="BJ47" s="402"/>
      <c r="BK47" s="402"/>
      <c r="BL47" s="402"/>
      <c r="BM47" s="402"/>
      <c r="BN47" s="402"/>
      <c r="BO47" s="402"/>
      <c r="BP47" s="402"/>
      <c r="BQ47" s="402"/>
      <c r="BR47" s="402"/>
      <c r="BS47" s="402"/>
      <c r="BT47" s="402"/>
      <c r="BU47" s="402"/>
      <c r="BV47" s="402"/>
      <c r="BW47" s="402"/>
      <c r="BX47" s="402"/>
      <c r="BY47" s="402"/>
      <c r="BZ47" s="402"/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</row>
    <row r="48" spans="1:97" ht="33.75">
      <c r="A48" s="412"/>
      <c r="B48" s="399" t="s">
        <v>468</v>
      </c>
      <c r="C48" s="400">
        <v>36</v>
      </c>
      <c r="D48" s="399" t="s">
        <v>469</v>
      </c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2"/>
      <c r="BE48" s="402"/>
      <c r="BF48" s="402"/>
      <c r="BG48" s="402"/>
      <c r="BH48" s="402"/>
      <c r="BI48" s="402"/>
      <c r="BJ48" s="402"/>
      <c r="BK48" s="402"/>
      <c r="BL48" s="402"/>
      <c r="BM48" s="402"/>
      <c r="BN48" s="402"/>
      <c r="BO48" s="402"/>
      <c r="BP48" s="402"/>
      <c r="BQ48" s="402"/>
      <c r="BR48" s="402"/>
      <c r="BS48" s="402"/>
      <c r="BT48" s="402"/>
      <c r="BU48" s="402"/>
      <c r="BV48" s="402"/>
      <c r="BW48" s="402"/>
      <c r="BX48" s="402"/>
      <c r="BY48" s="402"/>
      <c r="BZ48" s="402"/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2"/>
      <c r="CM48" s="402"/>
      <c r="CN48" s="402"/>
      <c r="CO48" s="402"/>
      <c r="CP48" s="402"/>
      <c r="CQ48" s="402"/>
      <c r="CR48" s="402"/>
      <c r="CS48" s="402"/>
    </row>
    <row r="49" spans="1:97" ht="12.75">
      <c r="A49" s="423"/>
      <c r="B49" s="357">
        <v>2005</v>
      </c>
      <c r="C49" s="400"/>
      <c r="D49" s="400"/>
      <c r="E49" s="419">
        <v>585</v>
      </c>
      <c r="F49" s="419">
        <v>146.25</v>
      </c>
      <c r="G49" s="419">
        <v>438.75</v>
      </c>
      <c r="H49" s="419">
        <f>I49+M49</f>
        <v>585</v>
      </c>
      <c r="I49" s="419">
        <f>SUM(J49:L49)</f>
        <v>146.25</v>
      </c>
      <c r="J49" s="419"/>
      <c r="K49" s="419"/>
      <c r="L49" s="419">
        <v>146.25</v>
      </c>
      <c r="M49" s="419">
        <f>SUM(N49:Q49)</f>
        <v>438.75</v>
      </c>
      <c r="N49" s="419"/>
      <c r="O49" s="419"/>
      <c r="P49" s="419"/>
      <c r="Q49" s="420">
        <v>438.75</v>
      </c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2"/>
      <c r="BG49" s="402"/>
      <c r="BH49" s="402"/>
      <c r="BI49" s="402"/>
      <c r="BJ49" s="402"/>
      <c r="BK49" s="402"/>
      <c r="BL49" s="402"/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</row>
    <row r="50" spans="1:97" ht="33.75">
      <c r="A50" s="410" t="s">
        <v>470</v>
      </c>
      <c r="B50" s="399" t="s">
        <v>455</v>
      </c>
      <c r="C50" s="400"/>
      <c r="D50" s="400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2"/>
      <c r="BG50" s="402"/>
      <c r="BH50" s="402"/>
      <c r="BI50" s="402"/>
      <c r="BJ50" s="402"/>
      <c r="BK50" s="402"/>
      <c r="BL50" s="402"/>
      <c r="BM50" s="402"/>
      <c r="BN50" s="402"/>
      <c r="BO50" s="402"/>
      <c r="BP50" s="402"/>
      <c r="BQ50" s="402"/>
      <c r="BR50" s="402"/>
      <c r="BS50" s="402"/>
      <c r="BT50" s="402"/>
      <c r="BU50" s="402"/>
      <c r="BV50" s="402"/>
      <c r="BW50" s="402"/>
      <c r="BX50" s="402"/>
      <c r="BY50" s="402"/>
      <c r="BZ50" s="402"/>
      <c r="CA50" s="402"/>
      <c r="CB50" s="402"/>
      <c r="CC50" s="402"/>
      <c r="CD50" s="402"/>
      <c r="CE50" s="402"/>
      <c r="CF50" s="402"/>
      <c r="CG50" s="402"/>
      <c r="CH50" s="402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</row>
    <row r="51" spans="1:97" ht="22.5">
      <c r="A51" s="411"/>
      <c r="B51" s="417" t="s">
        <v>456</v>
      </c>
      <c r="C51" s="400"/>
      <c r="D51" s="40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402"/>
      <c r="BR51" s="402"/>
      <c r="BS51" s="402"/>
      <c r="BT51" s="402"/>
      <c r="BU51" s="402"/>
      <c r="BV51" s="402"/>
      <c r="BW51" s="402"/>
      <c r="BX51" s="402"/>
      <c r="BY51" s="402"/>
      <c r="BZ51" s="402"/>
      <c r="CA51" s="402"/>
      <c r="CB51" s="402"/>
      <c r="CC51" s="402"/>
      <c r="CD51" s="402"/>
      <c r="CE51" s="402"/>
      <c r="CF51" s="402"/>
      <c r="CG51" s="402"/>
      <c r="CH51" s="402"/>
      <c r="CI51" s="402"/>
      <c r="CJ51" s="402"/>
      <c r="CK51" s="402"/>
      <c r="CL51" s="402"/>
      <c r="CM51" s="402"/>
      <c r="CN51" s="402"/>
      <c r="CO51" s="402"/>
      <c r="CP51" s="402"/>
      <c r="CQ51" s="402"/>
      <c r="CR51" s="402"/>
      <c r="CS51" s="402"/>
    </row>
    <row r="52" spans="1:97" ht="22.5">
      <c r="A52" s="411"/>
      <c r="B52" s="399" t="s">
        <v>467</v>
      </c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1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2"/>
      <c r="BG52" s="402"/>
      <c r="BH52" s="402"/>
      <c r="BI52" s="402"/>
      <c r="BJ52" s="402"/>
      <c r="BK52" s="402"/>
      <c r="BL52" s="402"/>
      <c r="BM52" s="402"/>
      <c r="BN52" s="402"/>
      <c r="BO52" s="402"/>
      <c r="BP52" s="402"/>
      <c r="BQ52" s="402"/>
      <c r="BR52" s="402"/>
      <c r="BS52" s="402"/>
      <c r="BT52" s="402"/>
      <c r="BU52" s="402"/>
      <c r="BV52" s="402"/>
      <c r="BW52" s="402"/>
      <c r="BX52" s="402"/>
      <c r="BY52" s="402"/>
      <c r="BZ52" s="402"/>
      <c r="CA52" s="402"/>
      <c r="CB52" s="402"/>
      <c r="CC52" s="402"/>
      <c r="CD52" s="402"/>
      <c r="CE52" s="402"/>
      <c r="CF52" s="402"/>
      <c r="CG52" s="402"/>
      <c r="CH52" s="402"/>
      <c r="CI52" s="402"/>
      <c r="CJ52" s="402"/>
      <c r="CK52" s="402"/>
      <c r="CL52" s="402"/>
      <c r="CM52" s="402"/>
      <c r="CN52" s="402"/>
      <c r="CO52" s="402"/>
      <c r="CP52" s="402"/>
      <c r="CQ52" s="402"/>
      <c r="CR52" s="402"/>
      <c r="CS52" s="402"/>
    </row>
    <row r="53" spans="1:97" ht="33.75">
      <c r="A53" s="411"/>
      <c r="B53" s="399" t="s">
        <v>471</v>
      </c>
      <c r="C53" s="400">
        <v>36</v>
      </c>
      <c r="D53" s="400" t="s">
        <v>472</v>
      </c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1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2"/>
      <c r="BX53" s="402"/>
      <c r="BY53" s="402"/>
      <c r="BZ53" s="402"/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</row>
    <row r="54" spans="1:97" ht="12.75">
      <c r="A54" s="412"/>
      <c r="B54" s="357">
        <v>2005</v>
      </c>
      <c r="C54" s="400"/>
      <c r="D54" s="400"/>
      <c r="E54" s="357">
        <v>772.9</v>
      </c>
      <c r="F54" s="357">
        <v>193.2</v>
      </c>
      <c r="G54" s="357">
        <v>579.7</v>
      </c>
      <c r="H54" s="357">
        <f>I54+M54</f>
        <v>772.9000000000001</v>
      </c>
      <c r="I54" s="419">
        <f>SUM(J54:L54)</f>
        <v>193.2</v>
      </c>
      <c r="J54" s="419"/>
      <c r="K54" s="419"/>
      <c r="L54" s="419">
        <v>193.2</v>
      </c>
      <c r="M54" s="419">
        <f>SUM(N54:Q54)</f>
        <v>579.7</v>
      </c>
      <c r="N54" s="419"/>
      <c r="O54" s="419"/>
      <c r="P54" s="419"/>
      <c r="Q54" s="420">
        <v>579.7</v>
      </c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G54" s="402"/>
      <c r="BH54" s="402"/>
      <c r="BI54" s="402"/>
      <c r="BJ54" s="402"/>
      <c r="BK54" s="402"/>
      <c r="BL54" s="402"/>
      <c r="BM54" s="402"/>
      <c r="BN54" s="402"/>
      <c r="BO54" s="402"/>
      <c r="BP54" s="402"/>
      <c r="BQ54" s="402"/>
      <c r="BR54" s="402"/>
      <c r="BS54" s="402"/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2"/>
      <c r="CE54" s="402"/>
      <c r="CF54" s="402"/>
      <c r="CG54" s="402"/>
      <c r="CH54" s="402"/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2"/>
    </row>
    <row r="55" spans="1:97" ht="33.75">
      <c r="A55" s="424" t="s">
        <v>473</v>
      </c>
      <c r="B55" s="399" t="s">
        <v>455</v>
      </c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1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  <c r="AQ55" s="402"/>
      <c r="AR55" s="402"/>
      <c r="AS55" s="402"/>
      <c r="AT55" s="402"/>
      <c r="AU55" s="402"/>
      <c r="AV55" s="402"/>
      <c r="AW55" s="402"/>
      <c r="AX55" s="402"/>
      <c r="AY55" s="402"/>
      <c r="AZ55" s="402"/>
      <c r="BA55" s="402"/>
      <c r="BB55" s="402"/>
      <c r="BC55" s="402"/>
      <c r="BD55" s="402"/>
      <c r="BE55" s="402"/>
      <c r="BF55" s="402"/>
      <c r="BG55" s="402"/>
      <c r="BH55" s="402"/>
      <c r="BI55" s="402"/>
      <c r="BJ55" s="402"/>
      <c r="BK55" s="402"/>
      <c r="BL55" s="402"/>
      <c r="BM55" s="402"/>
      <c r="BN55" s="402"/>
      <c r="BO55" s="402"/>
      <c r="BP55" s="402"/>
      <c r="BQ55" s="402"/>
      <c r="BR55" s="402"/>
      <c r="BS55" s="402"/>
      <c r="BT55" s="402"/>
      <c r="BU55" s="402"/>
      <c r="BV55" s="402"/>
      <c r="BW55" s="402"/>
      <c r="BX55" s="402"/>
      <c r="BY55" s="402"/>
      <c r="BZ55" s="402"/>
      <c r="CA55" s="402"/>
      <c r="CB55" s="402"/>
      <c r="CC55" s="402"/>
      <c r="CD55" s="402"/>
      <c r="CE55" s="402"/>
      <c r="CF55" s="402"/>
      <c r="CG55" s="402"/>
      <c r="CH55" s="402"/>
      <c r="CI55" s="402"/>
      <c r="CJ55" s="402"/>
      <c r="CK55" s="402"/>
      <c r="CL55" s="402"/>
      <c r="CM55" s="402"/>
      <c r="CN55" s="402"/>
      <c r="CO55" s="402"/>
      <c r="CP55" s="402"/>
      <c r="CQ55" s="402"/>
      <c r="CR55" s="402"/>
      <c r="CS55" s="402"/>
    </row>
    <row r="56" spans="1:97" ht="22.5">
      <c r="A56" s="425"/>
      <c r="B56" s="417" t="s">
        <v>456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1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2"/>
      <c r="BF56" s="402"/>
      <c r="BG56" s="402"/>
      <c r="BH56" s="402"/>
      <c r="BI56" s="402"/>
      <c r="BJ56" s="402"/>
      <c r="BK56" s="402"/>
      <c r="BL56" s="402"/>
      <c r="BM56" s="402"/>
      <c r="BN56" s="402"/>
      <c r="BO56" s="402"/>
      <c r="BP56" s="402"/>
      <c r="BQ56" s="402"/>
      <c r="BR56" s="402"/>
      <c r="BS56" s="402"/>
      <c r="BT56" s="402"/>
      <c r="BU56" s="402"/>
      <c r="BV56" s="402"/>
      <c r="BW56" s="402"/>
      <c r="BX56" s="402"/>
      <c r="BY56" s="402"/>
      <c r="BZ56" s="402"/>
      <c r="CA56" s="402"/>
      <c r="CB56" s="402"/>
      <c r="CC56" s="402"/>
      <c r="CD56" s="402"/>
      <c r="CE56" s="402"/>
      <c r="CF56" s="402"/>
      <c r="CG56" s="402"/>
      <c r="CH56" s="402"/>
      <c r="CI56" s="402"/>
      <c r="CJ56" s="402"/>
      <c r="CK56" s="402"/>
      <c r="CL56" s="402"/>
      <c r="CM56" s="402"/>
      <c r="CN56" s="402"/>
      <c r="CO56" s="402"/>
      <c r="CP56" s="402"/>
      <c r="CQ56" s="402"/>
      <c r="CR56" s="402"/>
      <c r="CS56" s="402"/>
    </row>
    <row r="57" spans="1:97" ht="22.5">
      <c r="A57" s="425"/>
      <c r="B57" s="399" t="s">
        <v>457</v>
      </c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1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2"/>
      <c r="BR57" s="402"/>
      <c r="BS57" s="402"/>
      <c r="BT57" s="402"/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402"/>
      <c r="CK57" s="402"/>
      <c r="CL57" s="402"/>
      <c r="CM57" s="402"/>
      <c r="CN57" s="402"/>
      <c r="CO57" s="402"/>
      <c r="CP57" s="402"/>
      <c r="CQ57" s="402"/>
      <c r="CR57" s="402"/>
      <c r="CS57" s="402"/>
    </row>
    <row r="58" spans="1:97" ht="56.25">
      <c r="A58" s="425"/>
      <c r="B58" s="399" t="s">
        <v>474</v>
      </c>
      <c r="C58" s="400">
        <v>332</v>
      </c>
      <c r="D58" s="399" t="s">
        <v>475</v>
      </c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1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2"/>
      <c r="BR58" s="402"/>
      <c r="BS58" s="402"/>
      <c r="BT58" s="402"/>
      <c r="BU58" s="402"/>
      <c r="BV58" s="402"/>
      <c r="BW58" s="402"/>
      <c r="BX58" s="402"/>
      <c r="BY58" s="402"/>
      <c r="BZ58" s="402"/>
      <c r="CA58" s="402"/>
      <c r="CB58" s="402"/>
      <c r="CC58" s="402"/>
      <c r="CD58" s="402"/>
      <c r="CE58" s="402"/>
      <c r="CF58" s="402"/>
      <c r="CG58" s="402"/>
      <c r="CH58" s="402"/>
      <c r="CI58" s="402"/>
      <c r="CJ58" s="402"/>
      <c r="CK58" s="402"/>
      <c r="CL58" s="402"/>
      <c r="CM58" s="402"/>
      <c r="CN58" s="402"/>
      <c r="CO58" s="402"/>
      <c r="CP58" s="402"/>
      <c r="CQ58" s="402"/>
      <c r="CR58" s="402"/>
      <c r="CS58" s="402"/>
    </row>
    <row r="59" spans="1:97" ht="12.75">
      <c r="A59" s="425"/>
      <c r="B59" s="357">
        <v>2005</v>
      </c>
      <c r="C59" s="400"/>
      <c r="D59" s="400"/>
      <c r="E59" s="357">
        <v>945.1</v>
      </c>
      <c r="F59" s="357">
        <v>236.3</v>
      </c>
      <c r="G59" s="357">
        <v>708.8</v>
      </c>
      <c r="H59" s="357">
        <f>I59+M59</f>
        <v>945.0999999999999</v>
      </c>
      <c r="I59" s="419">
        <f>SUM(J59:L59)</f>
        <v>236.3</v>
      </c>
      <c r="J59" s="419"/>
      <c r="K59" s="419"/>
      <c r="L59" s="419">
        <v>236.3</v>
      </c>
      <c r="M59" s="419">
        <f>SUM(N59:Q59)</f>
        <v>708.8</v>
      </c>
      <c r="N59" s="419"/>
      <c r="O59" s="419"/>
      <c r="P59" s="419"/>
      <c r="Q59" s="420">
        <v>708.8</v>
      </c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</row>
    <row r="60" spans="1:97" ht="12.75">
      <c r="A60" s="426"/>
      <c r="B60" s="357">
        <v>2006</v>
      </c>
      <c r="C60" s="400"/>
      <c r="D60" s="400"/>
      <c r="E60" s="357">
        <v>424.4</v>
      </c>
      <c r="F60" s="357">
        <v>106.1</v>
      </c>
      <c r="G60" s="357">
        <v>318.3</v>
      </c>
      <c r="H60" s="357">
        <f>I60+M60</f>
        <v>424.4</v>
      </c>
      <c r="I60" s="419">
        <f>SUM(J60:L60)</f>
        <v>106.1</v>
      </c>
      <c r="J60" s="419"/>
      <c r="K60" s="419"/>
      <c r="L60" s="419">
        <v>106.1</v>
      </c>
      <c r="M60" s="419">
        <f>SUM(N60:Q60)</f>
        <v>318.3</v>
      </c>
      <c r="N60" s="419"/>
      <c r="O60" s="419"/>
      <c r="P60" s="419"/>
      <c r="Q60" s="420">
        <v>318.3</v>
      </c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2"/>
      <c r="BG60" s="402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402"/>
      <c r="BS60" s="402"/>
      <c r="BT60" s="402"/>
      <c r="BU60" s="402"/>
      <c r="BV60" s="402"/>
      <c r="BW60" s="402"/>
      <c r="BX60" s="402"/>
      <c r="BY60" s="402"/>
      <c r="BZ60" s="402"/>
      <c r="CA60" s="402"/>
      <c r="CB60" s="402"/>
      <c r="CC60" s="402"/>
      <c r="CD60" s="402"/>
      <c r="CE60" s="402"/>
      <c r="CF60" s="402"/>
      <c r="CG60" s="402"/>
      <c r="CH60" s="402"/>
      <c r="CI60" s="402"/>
      <c r="CJ60" s="402"/>
      <c r="CK60" s="402"/>
      <c r="CL60" s="402"/>
      <c r="CM60" s="402"/>
      <c r="CN60" s="402"/>
      <c r="CO60" s="402"/>
      <c r="CP60" s="402"/>
      <c r="CQ60" s="402"/>
      <c r="CR60" s="402"/>
      <c r="CS60" s="402"/>
    </row>
    <row r="61" spans="1:97" ht="33.75">
      <c r="A61" s="423" t="s">
        <v>476</v>
      </c>
      <c r="B61" s="399" t="s">
        <v>455</v>
      </c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1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2"/>
      <c r="BG61" s="402"/>
      <c r="BH61" s="402"/>
      <c r="BI61" s="402"/>
      <c r="BJ61" s="402"/>
      <c r="BK61" s="402"/>
      <c r="BL61" s="402"/>
      <c r="BM61" s="402"/>
      <c r="BN61" s="402"/>
      <c r="BO61" s="402"/>
      <c r="BP61" s="402"/>
      <c r="BQ61" s="402"/>
      <c r="BR61" s="402"/>
      <c r="BS61" s="402"/>
      <c r="BT61" s="402"/>
      <c r="BU61" s="402"/>
      <c r="BV61" s="402"/>
      <c r="BW61" s="402"/>
      <c r="BX61" s="402"/>
      <c r="BY61" s="402"/>
      <c r="BZ61" s="402"/>
      <c r="CA61" s="402"/>
      <c r="CB61" s="402"/>
      <c r="CC61" s="402"/>
      <c r="CD61" s="402"/>
      <c r="CE61" s="402"/>
      <c r="CF61" s="402"/>
      <c r="CG61" s="402"/>
      <c r="CH61" s="402"/>
      <c r="CI61" s="402"/>
      <c r="CJ61" s="402"/>
      <c r="CK61" s="402"/>
      <c r="CL61" s="402"/>
      <c r="CM61" s="402"/>
      <c r="CN61" s="402"/>
      <c r="CO61" s="402"/>
      <c r="CP61" s="402"/>
      <c r="CQ61" s="402"/>
      <c r="CR61" s="402"/>
      <c r="CS61" s="402"/>
    </row>
    <row r="62" spans="1:97" ht="22.5">
      <c r="A62" s="423"/>
      <c r="B62" s="417" t="s">
        <v>456</v>
      </c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1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2"/>
      <c r="BG62" s="402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2"/>
      <c r="CG62" s="402"/>
      <c r="CH62" s="402"/>
      <c r="CI62" s="402"/>
      <c r="CJ62" s="402"/>
      <c r="CK62" s="402"/>
      <c r="CL62" s="402"/>
      <c r="CM62" s="402"/>
      <c r="CN62" s="402"/>
      <c r="CO62" s="402"/>
      <c r="CP62" s="402"/>
      <c r="CQ62" s="402"/>
      <c r="CR62" s="402"/>
      <c r="CS62" s="402"/>
    </row>
    <row r="63" spans="1:97" ht="22.5">
      <c r="A63" s="423"/>
      <c r="B63" s="399" t="s">
        <v>457</v>
      </c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1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2"/>
      <c r="BR63" s="402"/>
      <c r="BS63" s="402"/>
      <c r="BT63" s="402"/>
      <c r="BU63" s="402"/>
      <c r="BV63" s="402"/>
      <c r="BW63" s="402"/>
      <c r="BX63" s="402"/>
      <c r="BY63" s="402"/>
      <c r="BZ63" s="402"/>
      <c r="CA63" s="402"/>
      <c r="CB63" s="402"/>
      <c r="CC63" s="402"/>
      <c r="CD63" s="402"/>
      <c r="CE63" s="402"/>
      <c r="CF63" s="402"/>
      <c r="CG63" s="402"/>
      <c r="CH63" s="402"/>
      <c r="CI63" s="402"/>
      <c r="CJ63" s="402"/>
      <c r="CK63" s="402"/>
      <c r="CL63" s="402"/>
      <c r="CM63" s="402"/>
      <c r="CN63" s="402"/>
      <c r="CO63" s="402"/>
      <c r="CP63" s="402"/>
      <c r="CQ63" s="402"/>
      <c r="CR63" s="402"/>
      <c r="CS63" s="402"/>
    </row>
    <row r="64" spans="1:97" ht="67.5">
      <c r="A64" s="423"/>
      <c r="B64" s="399" t="s">
        <v>477</v>
      </c>
      <c r="C64" s="400">
        <v>312</v>
      </c>
      <c r="D64" s="399" t="s">
        <v>478</v>
      </c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1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</row>
    <row r="65" spans="1:97" ht="12.75">
      <c r="A65" s="427"/>
      <c r="B65" s="357">
        <v>2007</v>
      </c>
      <c r="C65" s="400"/>
      <c r="D65" s="400"/>
      <c r="E65" s="428">
        <v>3848</v>
      </c>
      <c r="F65" s="419">
        <v>964.3</v>
      </c>
      <c r="G65" s="359">
        <v>2883.7</v>
      </c>
      <c r="H65" s="419">
        <f>I65+M65</f>
        <v>3848</v>
      </c>
      <c r="I65" s="419">
        <f>SUM(J65:L65)</f>
        <v>964.3</v>
      </c>
      <c r="J65" s="419"/>
      <c r="K65" s="419"/>
      <c r="L65" s="419">
        <v>964.3</v>
      </c>
      <c r="M65" s="419">
        <f>SUM(N65:Q65)</f>
        <v>2883.7</v>
      </c>
      <c r="N65" s="419"/>
      <c r="O65" s="419"/>
      <c r="P65" s="419"/>
      <c r="Q65" s="420">
        <v>2883.7</v>
      </c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2"/>
      <c r="BO65" s="402"/>
      <c r="BP65" s="402"/>
      <c r="BQ65" s="402"/>
      <c r="BR65" s="402"/>
      <c r="BS65" s="402"/>
      <c r="BT65" s="402"/>
      <c r="BU65" s="402"/>
      <c r="BV65" s="402"/>
      <c r="BW65" s="402"/>
      <c r="BX65" s="402"/>
      <c r="BY65" s="402"/>
      <c r="BZ65" s="402"/>
      <c r="CA65" s="402"/>
      <c r="CB65" s="402"/>
      <c r="CC65" s="402"/>
      <c r="CD65" s="402"/>
      <c r="CE65" s="402"/>
      <c r="CF65" s="402"/>
      <c r="CG65" s="402"/>
      <c r="CH65" s="402"/>
      <c r="CI65" s="402"/>
      <c r="CJ65" s="402"/>
      <c r="CK65" s="402"/>
      <c r="CL65" s="402"/>
      <c r="CM65" s="402"/>
      <c r="CN65" s="402"/>
      <c r="CO65" s="402"/>
      <c r="CP65" s="402"/>
      <c r="CQ65" s="402"/>
      <c r="CR65" s="402"/>
      <c r="CS65" s="402"/>
    </row>
    <row r="66" spans="1:17" ht="12.7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</row>
    <row r="67" spans="1:17" ht="12.7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</row>
    <row r="68" spans="1:17" ht="12.75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</row>
    <row r="69" spans="1:17" ht="12.75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</row>
    <row r="70" spans="1:17" ht="12.75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</row>
    <row r="71" spans="1:17" ht="12.75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</row>
    <row r="72" spans="1:17" ht="12.75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</row>
    <row r="73" spans="1:17" ht="12.75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</row>
    <row r="74" spans="1:17" ht="12.75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</row>
    <row r="75" spans="1:17" ht="12.75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</row>
    <row r="76" spans="1:17" ht="12.75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</row>
    <row r="77" spans="1:17" ht="12.75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</row>
    <row r="78" spans="1:17" ht="12.75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</row>
    <row r="79" spans="1:17" ht="12.75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</row>
    <row r="80" spans="1:17" ht="12.7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</row>
    <row r="81" spans="1:17" ht="12.75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</row>
    <row r="82" spans="1:17" ht="12.75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</row>
    <row r="83" spans="1:17" ht="12.75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</row>
    <row r="84" spans="1:17" ht="12.75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</row>
    <row r="85" spans="1:17" ht="12.7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</row>
    <row r="86" spans="1:17" ht="12.75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</row>
    <row r="87" spans="1:17" ht="12.7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</row>
    <row r="88" spans="1:17" ht="12.7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</row>
    <row r="89" spans="1:17" ht="12.7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</row>
    <row r="90" spans="1:17" ht="12.7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429"/>
    </row>
    <row r="91" spans="1:17" ht="12.7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430"/>
    </row>
    <row r="92" spans="1:17" ht="12.7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430"/>
    </row>
    <row r="93" spans="1:17" ht="12.75">
      <c r="A93" s="431"/>
      <c r="B93" s="431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31"/>
      <c r="P93" s="431"/>
      <c r="Q93" s="427"/>
    </row>
    <row r="94" spans="1:17" ht="12.75">
      <c r="A94" s="427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</row>
    <row r="95" spans="1:17" ht="12.75">
      <c r="A95" s="427"/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</row>
    <row r="96" spans="1:17" ht="12.75">
      <c r="A96" s="427"/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</row>
    <row r="97" spans="1:17" ht="12.75">
      <c r="A97" s="427"/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</row>
  </sheetData>
  <mergeCells count="28">
    <mergeCell ref="A40:A44"/>
    <mergeCell ref="A45:A48"/>
    <mergeCell ref="A50:A54"/>
    <mergeCell ref="A55:A60"/>
    <mergeCell ref="A20:A24"/>
    <mergeCell ref="A25:A29"/>
    <mergeCell ref="A30:A33"/>
    <mergeCell ref="A35:A39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:A7"/>
    <mergeCell ref="B5:Q6"/>
    <mergeCell ref="A8:A13"/>
    <mergeCell ref="B8:B13"/>
    <mergeCell ref="C8:C13"/>
    <mergeCell ref="D8:D13"/>
    <mergeCell ref="E8:E13"/>
    <mergeCell ref="F8:G8"/>
    <mergeCell ref="H8:Q8"/>
    <mergeCell ref="F9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x</cp:lastModifiedBy>
  <cp:lastPrinted>2004-12-30T09:20:15Z</cp:lastPrinted>
  <dcterms:created xsi:type="dcterms:W3CDTF">1999-02-21T16:36:20Z</dcterms:created>
  <dcterms:modified xsi:type="dcterms:W3CDTF">2004-12-30T14:06:54Z</dcterms:modified>
  <cp:category/>
  <cp:version/>
  <cp:contentType/>
  <cp:contentStatus/>
</cp:coreProperties>
</file>