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420" tabRatio="913" activeTab="2"/>
  </bookViews>
  <sheets>
    <sheet name="zał. nr 2" sheetId="1" r:id="rId1"/>
    <sheet name="zał.nr 1" sheetId="2" r:id="rId2"/>
    <sheet name="Uchwała " sheetId="3" r:id="rId3"/>
  </sheets>
  <definedNames>
    <definedName name="_xlnm.Print_Area" localSheetId="1">'zał.nr 1'!$A$1:$Q$133</definedName>
  </definedNames>
  <calcPr fullCalcOnLoad="1"/>
</workbook>
</file>

<file path=xl/sharedStrings.xml><?xml version="1.0" encoding="utf-8"?>
<sst xmlns="http://schemas.openxmlformats.org/spreadsheetml/2006/main" count="420" uniqueCount="211">
  <si>
    <t>dział</t>
  </si>
  <si>
    <t>o kwotę</t>
  </si>
  <si>
    <t>rozdział</t>
  </si>
  <si>
    <t>§</t>
  </si>
  <si>
    <t>Oświata i wychowanie</t>
  </si>
  <si>
    <t>W wyniku dokonanych zmian budżet powiatu wynosi:</t>
  </si>
  <si>
    <t>po stronie dochodów</t>
  </si>
  <si>
    <t>po stronie przychodów</t>
  </si>
  <si>
    <t>razem dochody i przychody</t>
  </si>
  <si>
    <t>po stronie wydatków</t>
  </si>
  <si>
    <t>po stronie rozchodów</t>
  </si>
  <si>
    <t>razem wydatki i rozchody</t>
  </si>
  <si>
    <t>Wykonanie uchwały powierza się Skarbnikowi Powiatu.</t>
  </si>
  <si>
    <t>Uchwała wchodzi w życie z dniem podjęcia.</t>
  </si>
  <si>
    <t>brak zastrzeżeń</t>
  </si>
  <si>
    <t>formalno-prawnych</t>
  </si>
  <si>
    <t>0970</t>
  </si>
  <si>
    <t>Wynagrodzenia bezosobowe</t>
  </si>
  <si>
    <t>Szkoły zawodowe</t>
  </si>
  <si>
    <t>Transport i łączność</t>
  </si>
  <si>
    <t>Drogi publiczne powiatowe</t>
  </si>
  <si>
    <t xml:space="preserve">          Na podstawie art. 12 pkt 5 ustawy z dnia 5 czerwca 1998 r. o samorządzie powiatowym (tekst jednolity</t>
  </si>
  <si>
    <t>2.</t>
  </si>
  <si>
    <t>4210</t>
  </si>
  <si>
    <t>Dz. U. Nr 142 poz. 1592 z 2001 r. ze zmianami), art. 165 ust. 1, art. 184 ust. 1 ustawy z dnia 30 czerwca 2005r.</t>
  </si>
  <si>
    <t>0750</t>
  </si>
  <si>
    <t>Pozostałe zadania w zakresie polityki społecznej</t>
  </si>
  <si>
    <t>Powiatowe urzędy pracy</t>
  </si>
  <si>
    <t>Zakup materiałów i wyposażenia</t>
  </si>
  <si>
    <t>Zakup usług pozostałych</t>
  </si>
  <si>
    <t>Pomoc społeczna</t>
  </si>
  <si>
    <t>wpływy z różnych dochodów</t>
  </si>
  <si>
    <t>Placówki opiekuńczo-wychowawcze</t>
  </si>
  <si>
    <t xml:space="preserve">Wpływy z tytułu pomocy finansowej udzielanej między </t>
  </si>
  <si>
    <t xml:space="preserve">własnych zadań bieżących </t>
  </si>
  <si>
    <t>Skarbu Państwa, jednostek samorządu terytorialnego lub innych</t>
  </si>
  <si>
    <t>oraz innych umów o podobnym charakterze</t>
  </si>
  <si>
    <t>(Uchwała Budżetowa na rok 2007) otrzymuje brzmienie, jak załącznik nr 1 do niniejszej uchwały.</t>
  </si>
  <si>
    <t>wynagrodzenia osobowe pracowników</t>
  </si>
  <si>
    <t>jednostkami samorządu terytorialnego na dofinansowanie</t>
  </si>
  <si>
    <t>RADY POWIATU ŻAGAŃSKIEGO</t>
  </si>
  <si>
    <t>Zwiększa się plan dochodów zadań własnych</t>
  </si>
  <si>
    <t>§ 1. 1.</t>
  </si>
  <si>
    <t>Zwiększa się plan wydatków zadań własnych</t>
  </si>
  <si>
    <t>§ 3.</t>
  </si>
  <si>
    <t>w sprawie zmian budżetu Powiatu Żagańskiego.</t>
  </si>
  <si>
    <t>o finansach publicznych (Dz. U. Nr 249, poz. 2104 ze zmianami) uchwala się, co następuje:</t>
  </si>
  <si>
    <t>innych jednostek zaliczanych do sektora finansów publicznych</t>
  </si>
  <si>
    <t xml:space="preserve">Dotacje celowe otrzymane z budżetu państwa na realizację </t>
  </si>
  <si>
    <t xml:space="preserve">bieżących zadań własnych powiatu </t>
  </si>
  <si>
    <t>Powiatowe centra pomocy rodzinie</t>
  </si>
  <si>
    <t>Ochrona Zdrowia</t>
  </si>
  <si>
    <t>2708</t>
  </si>
  <si>
    <t>(związków gmin), powiatów (związków powiatów), samorządów</t>
  </si>
  <si>
    <t>województw, pozyskane z innych źródeł.</t>
  </si>
  <si>
    <t>4240</t>
  </si>
  <si>
    <t>zakup pomocy naukowych, dydaktycznych i książek</t>
  </si>
  <si>
    <t>4530</t>
  </si>
  <si>
    <t>podatek od towarów i usług (VAT)</t>
  </si>
  <si>
    <t>składki na ubezpieczenia społeczne</t>
  </si>
  <si>
    <t>składki na fundusz pracy</t>
  </si>
  <si>
    <t>3118</t>
  </si>
  <si>
    <t>Świadczenia społeczne</t>
  </si>
  <si>
    <t>Zakup usług zdrowotnych</t>
  </si>
  <si>
    <t>Opłaty z tytułu zakupu usług telekomunikacyjnych telefonii</t>
  </si>
  <si>
    <t>komórkowej</t>
  </si>
  <si>
    <t>Załącznik nr 4 do uchwały nr IV/2/2007 Rady Powiatu Żagańskiego z dnia 30 stycznia 2007 roku</t>
  </si>
  <si>
    <t>Wydatki na programy i projekty realizowane ze środków pochodzących z funduszy strukturalnych i Funduszu Spójności</t>
  </si>
  <si>
    <t>w złotych</t>
  </si>
  <si>
    <t>Lp.</t>
  </si>
  <si>
    <t>Projekt</t>
  </si>
  <si>
    <t>Kategoria interwencji funduszy strukturalnych</t>
  </si>
  <si>
    <t xml:space="preserve">Klasyfikacja (dział, rozdział)
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</si>
  <si>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</si>
  <si>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</si>
  <si>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</si>
  <si>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</si>
  <si>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</si>
  <si>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2007 r.</t>
  </si>
  <si>
    <t>Wydatki razem (9+13)</t>
  </si>
  <si>
    <t>z tego:</t>
  </si>
  <si>
    <t>Środki z budżetu krajowego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</si>
  <si>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</si>
  <si>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</si>
  <si>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</si>
  <si>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</si>
  <si>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</si>
  <si>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</si>
  <si>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</t>
  </si>
  <si>
    <t>pożyczki na prefinansowanie z budżetu państwa</t>
  </si>
  <si>
    <t>Wydatki majątkowe razem:</t>
  </si>
  <si>
    <t>x</t>
  </si>
  <si>
    <t>1.1</t>
  </si>
  <si>
    <t>Program: Zintegrowany Program Operacyjny Rozwoju Regionalnego</t>
  </si>
  <si>
    <t>Priorytet:4 Rozwój i modernizacja lokalnej infrastruktury kulturowej, turystycznej i sportowej</t>
  </si>
  <si>
    <t>Działanie:4.1. Rozwój i modernizacja lokalnej infrastruktury drogowej</t>
  </si>
  <si>
    <t>Nazwa projektu: Przebudowa mostu w ciągu ul. Małomickiej w Szprotawie, droga 1086F w km 2+295</t>
  </si>
  <si>
    <t>600; 60014</t>
  </si>
  <si>
    <t>Razem wydatki:</t>
  </si>
  <si>
    <t>z tego: 2007 r.</t>
  </si>
  <si>
    <t>2008 r.</t>
  </si>
  <si>
    <t>2009 r.</t>
  </si>
  <si>
    <t>1.2</t>
  </si>
  <si>
    <t>Nazwa projektu: Remont wiaduktu dla pieszych w ciągu ul. Ogrodowej w Iłowej</t>
  </si>
  <si>
    <t>1.3</t>
  </si>
  <si>
    <t>Program: Inicjatywa Wspólnotowa EQUAL</t>
  </si>
  <si>
    <t>Temat A: Ułatwienie wchodzenia i powrotu na rynek pracy osobom mającym trudności z integracją lub reintegracją celem promowania rynku pracy otwartego dla wszystkich</t>
  </si>
  <si>
    <t>Nazwa projektu: Partnerstwo na rzecz aktywizacji zawodowej mieszkańców terenów powojskowych</t>
  </si>
  <si>
    <t>750; 75095</t>
  </si>
  <si>
    <t>1.4</t>
  </si>
  <si>
    <t>Nazwa projektu: Przebudowa drogi powiatowej 1071F od granicy powiatu do m. Brzeźnica</t>
  </si>
  <si>
    <t>1.5</t>
  </si>
  <si>
    <t>Nazwa projektu: Przebudowa drogi nr 4509F ul. Kolejowa w Żaganiu</t>
  </si>
  <si>
    <t>1.6</t>
  </si>
  <si>
    <t>Nazwa projektu: Przebudowa drogi nr 4508F ul. Konopnickiej w Żaganiu</t>
  </si>
  <si>
    <t>1.7</t>
  </si>
  <si>
    <t>Nazwa projektu: Budowa mostu drogowego nad rzeką Bóbr w ciągu drogi powiatowej nr 1062F w m. Bobrowice</t>
  </si>
  <si>
    <t>1.8</t>
  </si>
  <si>
    <t>Nazwa projektu: Budowa drogi nr 1053F i 1070F od gr. powiatu przez m. Chotków do drogi woj. w m. Jelenin</t>
  </si>
  <si>
    <t>Wydatki bieżące razem:</t>
  </si>
  <si>
    <t>2.1</t>
  </si>
  <si>
    <t>Program: Inicjatywa Wspólnotowa Interreg III A</t>
  </si>
  <si>
    <t>Priorytet: 6 Współpraca</t>
  </si>
  <si>
    <t>Działanie: 6.1. Współpraca euroregionalna</t>
  </si>
  <si>
    <t>Nazwa projektu: Powiatowe Transgraniczne Targi Gospodarczo - Turystyczne</t>
  </si>
  <si>
    <t>750; 75075</t>
  </si>
  <si>
    <t>2.2</t>
  </si>
  <si>
    <t>2.3</t>
  </si>
  <si>
    <t>853; 85333</t>
  </si>
  <si>
    <t>Priorytet: 2 Wzmocnienie rozwoju zasobów ludzkich w regionach</t>
  </si>
  <si>
    <t>Działanie: 2.2. Wyrównywanie szans edukacyjnych poprzez programy stypendialne</t>
  </si>
  <si>
    <t>Nazwa projektu: Wyrównywanie szans edukacyjnych studentów zamieszkujących powiat żagański</t>
  </si>
  <si>
    <t>803; 80309</t>
  </si>
  <si>
    <t>2.5</t>
  </si>
  <si>
    <t>Nazwa projektu: Wyrównywanie szans edukacyjnych młodzieży szkół ponadgimnazjalnych z powiatu żagańskiego</t>
  </si>
  <si>
    <t>854; 85415</t>
  </si>
  <si>
    <t>2.6</t>
  </si>
  <si>
    <t>Nazwa projektu: Polsko - Niemieckie spotkania siatkarskie</t>
  </si>
  <si>
    <t>926; 92695</t>
  </si>
  <si>
    <t>Ogółem (1+2)</t>
  </si>
  <si>
    <t>Program: Sektorowy Program Operacyjny Rozwój zasobów Ludzkich 2004-2006</t>
  </si>
  <si>
    <t>Działanie 1,6</t>
  </si>
  <si>
    <t>Nazwa projektu: Bądź aktywna i nowoczesna -wsparcie dla kobiet powiatu żagańskiego</t>
  </si>
  <si>
    <t>2.7</t>
  </si>
  <si>
    <t>Szpitale ogólne</t>
  </si>
  <si>
    <t>własnych zadań inwestycyjnych i zakupów inwestycyjnych</t>
  </si>
  <si>
    <t>Składki na ubezpieczenia społeczne</t>
  </si>
  <si>
    <t>Wyszczególnienie</t>
  </si>
  <si>
    <t>Kwota długu na dzień 31.12.2006</t>
  </si>
  <si>
    <t>Prognoza</t>
  </si>
  <si>
    <t>1.</t>
  </si>
  <si>
    <t>Zaciągnięte zobowiązania (bez prefinansowania) z tytułu:</t>
  </si>
  <si>
    <t>1.1.1</t>
  </si>
  <si>
    <t>pożyczek</t>
  </si>
  <si>
    <t>1.1.2</t>
  </si>
  <si>
    <t>kredytów</t>
  </si>
  <si>
    <t>1.1.3</t>
  </si>
  <si>
    <t>obligacji</t>
  </si>
  <si>
    <t>Planowane w roku budżetowym (bez prefinansowania):</t>
  </si>
  <si>
    <t>1.2.1</t>
  </si>
  <si>
    <t>pożyczki</t>
  </si>
  <si>
    <t>1.2.2</t>
  </si>
  <si>
    <t>kredyty,  w tym:</t>
  </si>
  <si>
    <t>EBOiR</t>
  </si>
  <si>
    <t>1.2.3</t>
  </si>
  <si>
    <t>Pożyczki, kredyty i obligacje na prefinansowanie</t>
  </si>
  <si>
    <t>1.3.1</t>
  </si>
  <si>
    <t xml:space="preserve">Zaciągnięte zobowiązania  </t>
  </si>
  <si>
    <t>1.3.2</t>
  </si>
  <si>
    <t>Planowane zobowiązania</t>
  </si>
  <si>
    <t>Obsługa długu (2.1+2.2+2.3)</t>
  </si>
  <si>
    <t>Spłata rat kapitałowych z wyłączeniem prefinansowania</t>
  </si>
  <si>
    <t>2.1.1</t>
  </si>
  <si>
    <t xml:space="preserve">kredytów i pożyczek </t>
  </si>
  <si>
    <t>2.1.2</t>
  </si>
  <si>
    <t>wykup papierów wartościowych</t>
  </si>
  <si>
    <t>2.1.3</t>
  </si>
  <si>
    <t>udzielonych poręczeń</t>
  </si>
  <si>
    <t>Spłata zobowiązań z tytułu prefinansowania</t>
  </si>
  <si>
    <t>Spłata odsetek i dyskonta</t>
  </si>
  <si>
    <t>3.</t>
  </si>
  <si>
    <t>Prognozowane dochody budżetowe</t>
  </si>
  <si>
    <t>4.</t>
  </si>
  <si>
    <t>Prognozowane wydatki budżetowe</t>
  </si>
  <si>
    <t>5.</t>
  </si>
  <si>
    <t>Prognozowany wynik finansowy</t>
  </si>
  <si>
    <t>6.</t>
  </si>
  <si>
    <t>Relacje do dochodów (w %):</t>
  </si>
  <si>
    <t>6.1</t>
  </si>
  <si>
    <t>6.2</t>
  </si>
  <si>
    <t>6.3</t>
  </si>
  <si>
    <t>6.4</t>
  </si>
  <si>
    <r>
      <t xml:space="preserve">Zobowiązania wg tytułów dłużnych: </t>
    </r>
    <r>
      <rPr>
        <sz val="10"/>
        <rFont val="Times New Roman"/>
        <family val="1"/>
      </rPr>
      <t>(1.1+1.2+1.3)</t>
    </r>
  </si>
  <si>
    <r>
      <t xml:space="preserve">długu </t>
    </r>
    <r>
      <rPr>
        <sz val="10"/>
        <rFont val="Times New Roman"/>
        <family val="1"/>
      </rPr>
      <t>(art. 170 ust. 1)         1:3</t>
    </r>
  </si>
  <si>
    <r>
      <t xml:space="preserve">długu po uwzględnieniu wyłączeń </t>
    </r>
    <r>
      <rPr>
        <sz val="10"/>
        <rFont val="Times New Roman"/>
        <family val="1"/>
      </rPr>
      <t>(art. 170 ust. 3)
(1.1+1.2-1.3):3</t>
    </r>
  </si>
  <si>
    <r>
      <t xml:space="preserve">spłaty zadłużenia </t>
    </r>
    <r>
      <rPr>
        <sz val="10"/>
        <rFont val="Times New Roman"/>
        <family val="1"/>
      </rPr>
      <t>(art. 169 ust. 1)        (2:3)</t>
    </r>
  </si>
  <si>
    <r>
      <t xml:space="preserve">spłaty zadłużenia po uwzględnieniu wyłączeń </t>
    </r>
    <r>
      <rPr>
        <sz val="10"/>
        <rFont val="Times New Roman"/>
        <family val="1"/>
      </rPr>
      <t>(art. 169 ust. 3)      (2.1+2.3):3</t>
    </r>
  </si>
  <si>
    <t>Załącznik nr 14 do uchwały nr IV/2/2007 Rady Powiatu Żagańskiego z dnia 30 stycznia 2007 roku</t>
  </si>
  <si>
    <t>(Uchwała Budżetowa na rok 2007) otrzymuje brzmienie, jak załącznik nr 2 do niniejszej uchwały.</t>
  </si>
  <si>
    <t>§ 4.</t>
  </si>
  <si>
    <t>§ 5.</t>
  </si>
  <si>
    <t xml:space="preserve">  z  dnia 27 kwietnia 2007 r.</t>
  </si>
  <si>
    <t>Przeciwdziałanie alkoholizmowi</t>
  </si>
  <si>
    <t>Dochody z najmu i dzierżawy składników majątkowych</t>
  </si>
  <si>
    <t xml:space="preserve">Środki na dofinansowanie własnych zadań bieżących gmin </t>
  </si>
  <si>
    <t>§ 6.</t>
  </si>
  <si>
    <t>§ 2.</t>
  </si>
  <si>
    <t xml:space="preserve">Prognoza kwoty długu i spłat na rok 2007-2027 </t>
  </si>
  <si>
    <t>UCHWAŁA NRVII/2/2007</t>
  </si>
  <si>
    <t>zakładu opieki zdrowotnej utworzonego przez j.s.t.</t>
  </si>
  <si>
    <t>Dotacja podmiotowa z budżetu dla samodzielnego publicznego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</si>
</sst>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_z_ł"/>
    <numFmt numFmtId="173" formatCode="#,##0.00_ ;\-#,##0.00\ "/>
    <numFmt numFmtId="174" formatCode="#,##0.0"/>
    <numFmt numFmtId="175" formatCode="0.000"/>
    <numFmt numFmtId="176" formatCode="0.0000"/>
    <numFmt numFmtId="177" formatCode="#,##0.00\ &quot;zł&quot;"/>
    <numFmt numFmtId="178" formatCode="0.0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0.00000"/>
    <numFmt numFmtId="184" formatCode="#,##0.000"/>
    <numFmt numFmtId="185" formatCode="#,##0.0000"/>
    <numFmt numFmtId="186" formatCode="#,##0.00000"/>
  </numFmts>
  <fonts count="31">
    <font>
      <sz val="10"/>
      <name val="Arial"/>
      <family val="0"/>
    </font>
    <font>
      <sz val="18"/>
      <color indexed="8"/>
      <name val="Times New Roman CE"/>
      <family val="1"/>
    </font>
    <font>
      <b/>
      <i/>
      <sz val="14"/>
      <color indexed="8"/>
      <name val="Times New Roman CE"/>
      <family val="1"/>
    </font>
    <font>
      <sz val="10"/>
      <color indexed="8"/>
      <name val="Times New Roman CE"/>
      <family val="1"/>
    </font>
    <font>
      <b/>
      <sz val="14"/>
      <color indexed="8"/>
      <name val="Times New Roman CE"/>
      <family val="1"/>
    </font>
    <font>
      <b/>
      <sz val="10"/>
      <color indexed="8"/>
      <name val="Times New Roman CE"/>
      <family val="1"/>
    </font>
    <font>
      <i/>
      <sz val="10"/>
      <color indexed="8"/>
      <name val="Times New Roman CE"/>
      <family val="1"/>
    </font>
    <font>
      <sz val="10"/>
      <color indexed="12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8"/>
      <name val="Times New Roman CE"/>
      <family val="1"/>
    </font>
    <font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23"/>
      <name val="Times New Roman CE"/>
      <family val="1"/>
    </font>
    <font>
      <b/>
      <sz val="10"/>
      <color indexed="23"/>
      <name val="Times New Roman CE"/>
      <family val="1"/>
    </font>
    <font>
      <sz val="12"/>
      <color indexed="8"/>
      <name val="Times New Roman CE"/>
      <family val="1"/>
    </font>
    <font>
      <b/>
      <i/>
      <sz val="12"/>
      <color indexed="8"/>
      <name val="Times New Roman CE"/>
      <family val="1"/>
    </font>
    <font>
      <b/>
      <u val="single"/>
      <sz val="12"/>
      <color indexed="8"/>
      <name val="Times New Roman CE"/>
      <family val="0"/>
    </font>
    <font>
      <sz val="16"/>
      <color indexed="8"/>
      <name val="Times New Roman CE"/>
      <family val="0"/>
    </font>
    <font>
      <sz val="14"/>
      <color indexed="8"/>
      <name val="Times New Roman CE"/>
      <family val="0"/>
    </font>
    <font>
      <sz val="11"/>
      <name val="Arial"/>
      <family val="0"/>
    </font>
    <font>
      <sz val="8"/>
      <name val="Arial CE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>
      <alignment/>
      <protection/>
    </xf>
    <xf numFmtId="0" fontId="21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Alignment="1">
      <alignment/>
    </xf>
    <xf numFmtId="0" fontId="7" fillId="0" borderId="0" xfId="0" applyFont="1" applyFill="1" applyAlignment="1">
      <alignment/>
    </xf>
    <xf numFmtId="0" fontId="3" fillId="0" borderId="0" xfId="0" applyFill="1" applyAlignment="1">
      <alignment/>
    </xf>
    <xf numFmtId="4" fontId="3" fillId="0" borderId="0" xfId="0" applyFill="1" applyAlignment="1">
      <alignment/>
    </xf>
    <xf numFmtId="0" fontId="5" fillId="0" borderId="0" xfId="0" applyFill="1" applyAlignment="1">
      <alignment horizontal="right"/>
    </xf>
    <xf numFmtId="0" fontId="5" fillId="0" borderId="0" xfId="0" applyFill="1" applyAlignment="1">
      <alignment/>
    </xf>
    <xf numFmtId="4" fontId="5" fillId="0" borderId="0" xfId="0" applyFill="1" applyAlignment="1">
      <alignment/>
    </xf>
    <xf numFmtId="0" fontId="4" fillId="0" borderId="0" xfId="0" applyFont="1" applyFill="1" applyAlignment="1">
      <alignment horizontal="center"/>
    </xf>
    <xf numFmtId="4" fontId="3" fillId="0" borderId="0" xfId="0" applyFill="1" applyAlignment="1">
      <alignment horizontal="right"/>
    </xf>
    <xf numFmtId="4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ill="1" applyAlignment="1">
      <alignment/>
    </xf>
    <xf numFmtId="172" fontId="1" fillId="0" borderId="0" xfId="0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Fill="1" applyAlignment="1">
      <alignment/>
    </xf>
    <xf numFmtId="172" fontId="2" fillId="0" borderId="0" xfId="0" applyFill="1" applyAlignment="1">
      <alignment horizontal="right"/>
    </xf>
    <xf numFmtId="172" fontId="3" fillId="0" borderId="0" xfId="0" applyFill="1" applyAlignment="1">
      <alignment horizontal="right"/>
    </xf>
    <xf numFmtId="0" fontId="4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2" fontId="3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4" fontId="5" fillId="0" borderId="0" xfId="0" applyFill="1" applyAlignment="1">
      <alignment horizontal="right"/>
    </xf>
    <xf numFmtId="0" fontId="6" fillId="0" borderId="0" xfId="0" applyFill="1" applyAlignment="1">
      <alignment/>
    </xf>
    <xf numFmtId="0" fontId="6" fillId="0" borderId="0" xfId="0" applyFill="1" applyAlignment="1">
      <alignment horizontal="right"/>
    </xf>
    <xf numFmtId="4" fontId="6" fillId="0" borderId="0" xfId="0" applyFont="1" applyFill="1" applyAlignment="1">
      <alignment/>
    </xf>
    <xf numFmtId="4" fontId="6" fillId="0" borderId="0" xfId="0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" fontId="3" fillId="0" borderId="0" xfId="0" applyFont="1" applyFill="1" applyAlignment="1">
      <alignment horizontal="right"/>
    </xf>
    <xf numFmtId="0" fontId="5" fillId="0" borderId="0" xfId="0" applyFill="1" applyAlignment="1">
      <alignment horizontal="right"/>
    </xf>
    <xf numFmtId="4" fontId="3" fillId="0" borderId="0" xfId="0" applyFont="1" applyFill="1" applyAlignment="1">
      <alignment/>
    </xf>
    <xf numFmtId="172" fontId="3" fillId="0" borderId="0" xfId="0" applyFill="1" applyAlignment="1">
      <alignment/>
    </xf>
    <xf numFmtId="4" fontId="13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0" borderId="0" xfId="0" applyFill="1" applyAlignment="1">
      <alignment/>
    </xf>
    <xf numFmtId="0" fontId="11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72" fontId="3" fillId="0" borderId="0" xfId="0" applyFont="1" applyAlignment="1">
      <alignment horizontal="right"/>
    </xf>
    <xf numFmtId="0" fontId="16" fillId="0" borderId="0" xfId="0" applyFont="1" applyFill="1" applyAlignment="1">
      <alignment/>
    </xf>
    <xf numFmtId="172" fontId="11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8" fillId="0" borderId="0" xfId="0" applyFont="1" applyAlignment="1">
      <alignment/>
    </xf>
    <xf numFmtId="172" fontId="11" fillId="0" borderId="0" xfId="0" applyFont="1" applyAlignment="1">
      <alignment horizontal="lef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right"/>
    </xf>
    <xf numFmtId="0" fontId="16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4" fontId="0" fillId="0" borderId="0" xfId="0" applyNumberFormat="1" applyFill="1" applyAlignment="1">
      <alignment/>
    </xf>
    <xf numFmtId="4" fontId="5" fillId="0" borderId="0" xfId="0" applyNumberFormat="1" applyFill="1" applyAlignment="1">
      <alignment/>
    </xf>
    <xf numFmtId="0" fontId="24" fillId="0" borderId="0" xfId="19" applyFont="1">
      <alignment/>
      <protection/>
    </xf>
    <xf numFmtId="0" fontId="25" fillId="2" borderId="1" xfId="19" applyFont="1" applyFill="1" applyBorder="1" applyAlignment="1">
      <alignment horizontal="center" vertical="center" wrapText="1"/>
      <protection/>
    </xf>
    <xf numFmtId="0" fontId="26" fillId="0" borderId="1" xfId="19" applyFont="1" applyBorder="1" applyAlignment="1">
      <alignment horizontal="center" vertical="center"/>
      <protection/>
    </xf>
    <xf numFmtId="0" fontId="25" fillId="0" borderId="2" xfId="19" applyFont="1" applyBorder="1" applyAlignment="1">
      <alignment horizontal="center"/>
      <protection/>
    </xf>
    <xf numFmtId="0" fontId="25" fillId="0" borderId="2" xfId="19" applyFont="1" applyBorder="1">
      <alignment/>
      <protection/>
    </xf>
    <xf numFmtId="3" fontId="25" fillId="0" borderId="2" xfId="19" applyNumberFormat="1" applyFont="1" applyBorder="1">
      <alignment/>
      <protection/>
    </xf>
    <xf numFmtId="0" fontId="25" fillId="0" borderId="0" xfId="19" applyFont="1">
      <alignment/>
      <protection/>
    </xf>
    <xf numFmtId="0" fontId="24" fillId="0" borderId="3" xfId="19" applyFont="1" applyBorder="1" applyAlignment="1">
      <alignment wrapText="1"/>
      <protection/>
    </xf>
    <xf numFmtId="0" fontId="24" fillId="0" borderId="3" xfId="19" applyFont="1" applyBorder="1" applyAlignment="1">
      <alignment/>
      <protection/>
    </xf>
    <xf numFmtId="3" fontId="24" fillId="0" borderId="3" xfId="19" applyNumberFormat="1" applyFont="1" applyBorder="1" applyAlignment="1">
      <alignment/>
      <protection/>
    </xf>
    <xf numFmtId="0" fontId="24" fillId="0" borderId="3" xfId="19" applyFont="1" applyBorder="1" applyAlignment="1">
      <alignment horizontal="center"/>
      <protection/>
    </xf>
    <xf numFmtId="0" fontId="24" fillId="0" borderId="3" xfId="19" applyFont="1" applyBorder="1">
      <alignment/>
      <protection/>
    </xf>
    <xf numFmtId="3" fontId="24" fillId="0" borderId="3" xfId="19" applyNumberFormat="1" applyFont="1" applyBorder="1">
      <alignment/>
      <protection/>
    </xf>
    <xf numFmtId="3" fontId="24" fillId="0" borderId="3" xfId="19" applyNumberFormat="1" applyFont="1" applyBorder="1" applyAlignment="1">
      <alignment horizontal="center"/>
      <protection/>
    </xf>
    <xf numFmtId="0" fontId="25" fillId="0" borderId="3" xfId="19" applyFont="1" applyBorder="1" applyAlignment="1">
      <alignment horizontal="center"/>
      <protection/>
    </xf>
    <xf numFmtId="0" fontId="25" fillId="0" borderId="3" xfId="19" applyFont="1" applyBorder="1">
      <alignment/>
      <protection/>
    </xf>
    <xf numFmtId="3" fontId="25" fillId="0" borderId="3" xfId="19" applyNumberFormat="1" applyFont="1" applyBorder="1">
      <alignment/>
      <protection/>
    </xf>
    <xf numFmtId="0" fontId="24" fillId="0" borderId="3" xfId="19" applyFont="1" applyFill="1" applyBorder="1" applyAlignment="1">
      <alignment wrapText="1"/>
      <protection/>
    </xf>
    <xf numFmtId="0" fontId="24" fillId="0" borderId="4" xfId="19" applyFont="1" applyBorder="1" applyAlignment="1">
      <alignment horizontal="center" vertical="center"/>
      <protection/>
    </xf>
    <xf numFmtId="0" fontId="24" fillId="0" borderId="4" xfId="19" applyFont="1" applyBorder="1">
      <alignment/>
      <protection/>
    </xf>
    <xf numFmtId="0" fontId="24" fillId="0" borderId="5" xfId="19" applyFont="1" applyBorder="1" applyAlignment="1">
      <alignment/>
      <protection/>
    </xf>
    <xf numFmtId="0" fontId="24" fillId="0" borderId="6" xfId="19" applyFont="1" applyBorder="1" applyAlignment="1">
      <alignment/>
      <protection/>
    </xf>
    <xf numFmtId="3" fontId="24" fillId="0" borderId="4" xfId="19" applyNumberFormat="1" applyFont="1" applyBorder="1">
      <alignment/>
      <protection/>
    </xf>
    <xf numFmtId="3" fontId="24" fillId="0" borderId="4" xfId="19" applyNumberFormat="1" applyFont="1" applyBorder="1" applyAlignment="1">
      <alignment/>
      <protection/>
    </xf>
    <xf numFmtId="3" fontId="25" fillId="0" borderId="1" xfId="19" applyNumberFormat="1" applyFont="1" applyBorder="1">
      <alignment/>
      <protection/>
    </xf>
    <xf numFmtId="0" fontId="27" fillId="0" borderId="0" xfId="19" applyFont="1" applyAlignment="1">
      <alignment/>
      <protection/>
    </xf>
    <xf numFmtId="0" fontId="27" fillId="0" borderId="0" xfId="19" applyFont="1">
      <alignment/>
      <protection/>
    </xf>
    <xf numFmtId="0" fontId="29" fillId="0" borderId="0" xfId="18" applyFont="1">
      <alignment/>
      <protection/>
    </xf>
    <xf numFmtId="0" fontId="30" fillId="2" borderId="1" xfId="18" applyFont="1" applyFill="1" applyBorder="1" applyAlignment="1">
      <alignment horizontal="center" vertical="center" wrapText="1"/>
      <protection/>
    </xf>
    <xf numFmtId="0" fontId="29" fillId="0" borderId="0" xfId="18" applyFont="1" applyAlignment="1">
      <alignment horizontal="center" vertical="center"/>
      <protection/>
    </xf>
    <xf numFmtId="0" fontId="30" fillId="2" borderId="1" xfId="0" applyFont="1" applyFill="1" applyBorder="1" applyAlignment="1">
      <alignment horizontal="center" vertical="center" wrapText="1"/>
    </xf>
    <xf numFmtId="0" fontId="26" fillId="0" borderId="1" xfId="18" applyFont="1" applyBorder="1" applyAlignment="1">
      <alignment horizontal="center" wrapText="1"/>
      <protection/>
    </xf>
    <xf numFmtId="0" fontId="26" fillId="0" borderId="1" xfId="0" applyFont="1" applyBorder="1" applyAlignment="1">
      <alignment horizontal="center" wrapText="1"/>
    </xf>
    <xf numFmtId="0" fontId="26" fillId="0" borderId="0" xfId="18" applyFont="1">
      <alignment/>
      <protection/>
    </xf>
    <xf numFmtId="0" fontId="30" fillId="0" borderId="1" xfId="18" applyFont="1" applyBorder="1" applyAlignment="1">
      <alignment horizontal="center" vertical="center" wrapText="1"/>
      <protection/>
    </xf>
    <xf numFmtId="0" fontId="30" fillId="0" borderId="1" xfId="18" applyFont="1" applyBorder="1" applyAlignment="1">
      <alignment horizontal="left" vertical="center" wrapText="1"/>
      <protection/>
    </xf>
    <xf numFmtId="3" fontId="30" fillId="0" borderId="1" xfId="0" applyNumberFormat="1" applyFont="1" applyBorder="1" applyAlignment="1">
      <alignment horizontal="right" vertical="center" wrapText="1"/>
    </xf>
    <xf numFmtId="3" fontId="25" fillId="0" borderId="1" xfId="18" applyNumberFormat="1" applyFont="1" applyBorder="1" applyAlignment="1">
      <alignment horizontal="right" vertical="center" wrapText="1"/>
      <protection/>
    </xf>
    <xf numFmtId="3" fontId="25" fillId="0" borderId="1" xfId="0" applyNumberFormat="1" applyFont="1" applyBorder="1" applyAlignment="1">
      <alignment horizontal="right" vertical="center" wrapText="1"/>
    </xf>
    <xf numFmtId="0" fontId="30" fillId="0" borderId="1" xfId="18" applyFont="1" applyBorder="1" applyAlignment="1">
      <alignment horizontal="center" wrapText="1"/>
      <protection/>
    </xf>
    <xf numFmtId="0" fontId="30" fillId="0" borderId="1" xfId="18" applyFont="1" applyBorder="1" applyAlignment="1">
      <alignment wrapText="1"/>
      <protection/>
    </xf>
    <xf numFmtId="0" fontId="29" fillId="0" borderId="1" xfId="18" applyFont="1" applyBorder="1" applyAlignment="1">
      <alignment horizontal="center" wrapText="1"/>
      <protection/>
    </xf>
    <xf numFmtId="0" fontId="29" fillId="0" borderId="1" xfId="18" applyFont="1" applyBorder="1" applyAlignment="1">
      <alignment horizontal="left" wrapText="1" indent="1"/>
      <protection/>
    </xf>
    <xf numFmtId="3" fontId="29" fillId="0" borderId="1" xfId="0" applyNumberFormat="1" applyFont="1" applyBorder="1" applyAlignment="1">
      <alignment horizontal="right" vertical="center" wrapText="1"/>
    </xf>
    <xf numFmtId="3" fontId="24" fillId="0" borderId="1" xfId="18" applyNumberFormat="1" applyFont="1" applyBorder="1" applyAlignment="1">
      <alignment horizontal="right" vertical="center" wrapText="1"/>
      <protection/>
    </xf>
    <xf numFmtId="3" fontId="24" fillId="0" borderId="1" xfId="0" applyNumberFormat="1" applyFont="1" applyBorder="1" applyAlignment="1">
      <alignment horizontal="right" vertical="center" wrapText="1"/>
    </xf>
    <xf numFmtId="0" fontId="29" fillId="0" borderId="1" xfId="18" applyFont="1" applyBorder="1" applyAlignment="1">
      <alignment horizontal="left" wrapText="1" indent="8"/>
      <protection/>
    </xf>
    <xf numFmtId="0" fontId="29" fillId="0" borderId="1" xfId="18" applyFont="1" applyBorder="1" applyAlignment="1">
      <alignment wrapText="1"/>
      <protection/>
    </xf>
    <xf numFmtId="3" fontId="27" fillId="0" borderId="1" xfId="18" applyNumberFormat="1" applyFont="1" applyBorder="1" applyAlignment="1">
      <alignment horizontal="right" vertical="center" wrapText="1"/>
      <protection/>
    </xf>
    <xf numFmtId="3" fontId="27" fillId="0" borderId="1" xfId="0" applyNumberFormat="1" applyFont="1" applyBorder="1" applyAlignment="1">
      <alignment horizontal="right" vertical="center" wrapText="1"/>
    </xf>
    <xf numFmtId="3" fontId="29" fillId="0" borderId="0" xfId="18" applyNumberFormat="1" applyFont="1">
      <alignment/>
      <protection/>
    </xf>
    <xf numFmtId="0" fontId="30" fillId="0" borderId="0" xfId="18" applyFont="1">
      <alignment/>
      <protection/>
    </xf>
    <xf numFmtId="0" fontId="29" fillId="0" borderId="0" xfId="18" applyFont="1" applyAlignment="1">
      <alignment horizontal="left" vertical="center"/>
      <protection/>
    </xf>
    <xf numFmtId="4" fontId="29" fillId="0" borderId="1" xfId="0" applyNumberFormat="1" applyFont="1" applyBorder="1" applyAlignment="1">
      <alignment horizontal="right" vertical="center" wrapText="1"/>
    </xf>
    <xf numFmtId="4" fontId="24" fillId="0" borderId="1" xfId="18" applyNumberFormat="1" applyFont="1" applyBorder="1" applyAlignment="1">
      <alignment horizontal="right" vertical="center" wrapText="1"/>
      <protection/>
    </xf>
    <xf numFmtId="4" fontId="24" fillId="0" borderId="1" xfId="0" applyNumberFormat="1" applyFont="1" applyBorder="1" applyAlignment="1">
      <alignment horizontal="right" vertical="center" wrapText="1"/>
    </xf>
    <xf numFmtId="0" fontId="30" fillId="0" borderId="1" xfId="18" applyFont="1" applyBorder="1" applyAlignment="1">
      <alignment horizontal="left" wrapText="1" indent="1"/>
      <protection/>
    </xf>
    <xf numFmtId="4" fontId="24" fillId="0" borderId="1" xfId="18" applyNumberFormat="1" applyFont="1" applyFill="1" applyBorder="1" applyAlignment="1">
      <alignment horizontal="right" vertical="center" wrapText="1"/>
      <protection/>
    </xf>
    <xf numFmtId="0" fontId="24" fillId="0" borderId="0" xfId="18" applyFont="1">
      <alignment/>
      <protection/>
    </xf>
    <xf numFmtId="0" fontId="30" fillId="2" borderId="7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30" fillId="2" borderId="9" xfId="18" applyFont="1" applyFill="1" applyBorder="1" applyAlignment="1">
      <alignment horizontal="center" vertical="center"/>
      <protection/>
    </xf>
    <xf numFmtId="0" fontId="30" fillId="2" borderId="10" xfId="18" applyFont="1" applyFill="1" applyBorder="1" applyAlignment="1">
      <alignment horizontal="center" vertical="center"/>
      <protection/>
    </xf>
    <xf numFmtId="0" fontId="30" fillId="2" borderId="11" xfId="18" applyFont="1" applyFill="1" applyBorder="1" applyAlignment="1">
      <alignment horizontal="center" vertical="center"/>
      <protection/>
    </xf>
    <xf numFmtId="0" fontId="28" fillId="0" borderId="12" xfId="18" applyFont="1" applyBorder="1" applyAlignment="1">
      <alignment horizontal="center" vertical="center"/>
      <protection/>
    </xf>
    <xf numFmtId="0" fontId="29" fillId="0" borderId="7" xfId="18" applyFont="1" applyBorder="1" applyAlignment="1">
      <alignment horizontal="left" vertical="center" wrapText="1"/>
      <protection/>
    </xf>
    <xf numFmtId="0" fontId="29" fillId="0" borderId="8" xfId="18" applyFont="1" applyBorder="1" applyAlignment="1">
      <alignment horizontal="left" vertical="center" wrapText="1"/>
      <protection/>
    </xf>
    <xf numFmtId="0" fontId="30" fillId="2" borderId="1" xfId="18" applyFont="1" applyFill="1" applyBorder="1" applyAlignment="1">
      <alignment horizontal="center" vertical="center" wrapText="1"/>
      <protection/>
    </xf>
    <xf numFmtId="0" fontId="25" fillId="2" borderId="1" xfId="19" applyFont="1" applyFill="1" applyBorder="1" applyAlignment="1">
      <alignment horizontal="center" vertical="center"/>
      <protection/>
    </xf>
    <xf numFmtId="0" fontId="24" fillId="0" borderId="3" xfId="19" applyFont="1" applyBorder="1" applyAlignment="1">
      <alignment horizontal="center" vertical="center"/>
      <protection/>
    </xf>
    <xf numFmtId="0" fontId="23" fillId="0" borderId="0" xfId="19" applyFont="1" applyAlignment="1">
      <alignment horizontal="center"/>
      <protection/>
    </xf>
    <xf numFmtId="0" fontId="25" fillId="0" borderId="9" xfId="19" applyFont="1" applyBorder="1" applyAlignment="1">
      <alignment horizontal="center"/>
      <protection/>
    </xf>
    <xf numFmtId="0" fontId="25" fillId="0" borderId="11" xfId="19" applyFont="1" applyBorder="1" applyAlignment="1">
      <alignment horizontal="center"/>
      <protection/>
    </xf>
    <xf numFmtId="0" fontId="25" fillId="0" borderId="13" xfId="19" applyFont="1" applyBorder="1" applyAlignment="1">
      <alignment horizontal="center"/>
      <protection/>
    </xf>
    <xf numFmtId="0" fontId="25" fillId="0" borderId="14" xfId="19" applyFont="1" applyBorder="1" applyAlignment="1">
      <alignment horizontal="center"/>
      <protection/>
    </xf>
    <xf numFmtId="0" fontId="25" fillId="2" borderId="1" xfId="19" applyFont="1" applyFill="1" applyBorder="1" applyAlignment="1">
      <alignment horizontal="center" vertical="center" wrapText="1"/>
      <protection/>
    </xf>
    <xf numFmtId="0" fontId="25" fillId="0" borderId="15" xfId="19" applyFont="1" applyBorder="1" applyAlignment="1">
      <alignment horizontal="center"/>
      <protection/>
    </xf>
    <xf numFmtId="0" fontId="25" fillId="0" borderId="16" xfId="19" applyFont="1" applyBorder="1" applyAlignment="1">
      <alignment horizontal="center"/>
      <protection/>
    </xf>
    <xf numFmtId="0" fontId="24" fillId="0" borderId="17" xfId="19" applyFont="1" applyBorder="1" applyAlignment="1">
      <alignment horizontal="center" vertical="center"/>
      <protection/>
    </xf>
    <xf numFmtId="0" fontId="24" fillId="0" borderId="4" xfId="19" applyFont="1" applyBorder="1" applyAlignment="1">
      <alignment horizontal="center" vertical="center"/>
      <protection/>
    </xf>
    <xf numFmtId="0" fontId="24" fillId="0" borderId="18" xfId="19" applyFont="1" applyBorder="1" applyAlignment="1">
      <alignment horizontal="center" vertical="center"/>
      <protection/>
    </xf>
    <xf numFmtId="0" fontId="25" fillId="0" borderId="1" xfId="19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Hyperlink" xfId="17"/>
    <cellStyle name="Normalny_2007-prognoa długu" xfId="18"/>
    <cellStyle name="Normalny_zal_Szczecin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800000"/>
      <rgbColor rgb="00C0C0C0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showGridLines="0" zoomScale="90" zoomScaleNormal="90" workbookViewId="0" topLeftCell="A1">
      <selection activeCell="A2" sqref="A2:A3"/>
    </sheetView>
  </sheetViews>
  <sheetFormatPr defaultColWidth="9.140625" defaultRowHeight="12.75"/>
  <cols>
    <col min="1" max="1" width="6.28125" style="92" customWidth="1"/>
    <col min="2" max="2" width="49.8515625" style="92" customWidth="1"/>
    <col min="3" max="3" width="11.421875" style="92" customWidth="1"/>
    <col min="4" max="4" width="13.140625" style="92" hidden="1" customWidth="1"/>
    <col min="5" max="6" width="10.140625" style="92" hidden="1" customWidth="1"/>
    <col min="7" max="9" width="10.140625" style="92" customWidth="1"/>
    <col min="10" max="10" width="9.140625" style="92" customWidth="1"/>
    <col min="11" max="14" width="8.57421875" style="92" customWidth="1"/>
    <col min="15" max="15" width="9.00390625" style="92" customWidth="1"/>
    <col min="16" max="16" width="8.8515625" style="92" customWidth="1"/>
    <col min="17" max="17" width="8.140625" style="92" customWidth="1"/>
    <col min="18" max="18" width="8.7109375" style="92" customWidth="1"/>
    <col min="19" max="19" width="8.421875" style="92" customWidth="1"/>
    <col min="20" max="21" width="8.28125" style="92" customWidth="1"/>
    <col min="22" max="22" width="8.421875" style="92" customWidth="1"/>
    <col min="23" max="23" width="8.140625" style="92" customWidth="1"/>
    <col min="24" max="24" width="9.140625" style="92" customWidth="1"/>
    <col min="25" max="25" width="8.57421875" style="92" customWidth="1"/>
    <col min="26" max="26" width="8.8515625" style="92" customWidth="1"/>
    <col min="27" max="27" width="8.57421875" style="92" customWidth="1"/>
    <col min="28" max="28" width="9.421875" style="92" customWidth="1"/>
    <col min="29" max="16384" width="9.140625" style="92" customWidth="1"/>
  </cols>
  <sheetData>
    <row r="1" spans="1:18" ht="18.75">
      <c r="A1" s="129" t="s">
        <v>207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1:27" s="94" customFormat="1" ht="19.5" customHeight="1">
      <c r="A2" s="132" t="s">
        <v>69</v>
      </c>
      <c r="B2" s="132" t="s">
        <v>147</v>
      </c>
      <c r="C2" s="124" t="s">
        <v>148</v>
      </c>
      <c r="D2" s="126" t="s">
        <v>149</v>
      </c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8"/>
    </row>
    <row r="3" spans="1:27" s="94" customFormat="1" ht="17.25" customHeight="1">
      <c r="A3" s="132"/>
      <c r="B3" s="132"/>
      <c r="C3" s="125"/>
      <c r="D3" s="93">
        <v>2007</v>
      </c>
      <c r="E3" s="93">
        <v>2008</v>
      </c>
      <c r="F3" s="93">
        <v>2009</v>
      </c>
      <c r="G3" s="95">
        <v>2007</v>
      </c>
      <c r="H3" s="95">
        <v>2008</v>
      </c>
      <c r="I3" s="95">
        <v>2009</v>
      </c>
      <c r="J3" s="93">
        <v>2010</v>
      </c>
      <c r="K3" s="93">
        <v>2011</v>
      </c>
      <c r="L3" s="93">
        <v>2012</v>
      </c>
      <c r="M3" s="93">
        <v>2013</v>
      </c>
      <c r="N3" s="93">
        <v>2014</v>
      </c>
      <c r="O3" s="93">
        <v>2015</v>
      </c>
      <c r="P3" s="93">
        <v>2016</v>
      </c>
      <c r="Q3" s="93">
        <v>2017</v>
      </c>
      <c r="R3" s="93">
        <v>2018</v>
      </c>
      <c r="S3" s="93">
        <v>2019</v>
      </c>
      <c r="T3" s="93">
        <v>2020</v>
      </c>
      <c r="U3" s="93">
        <v>2021</v>
      </c>
      <c r="V3" s="93">
        <v>2022</v>
      </c>
      <c r="W3" s="93">
        <v>2023</v>
      </c>
      <c r="X3" s="93">
        <v>2024</v>
      </c>
      <c r="Y3" s="93">
        <v>2025</v>
      </c>
      <c r="Z3" s="93">
        <v>2026</v>
      </c>
      <c r="AA3" s="93">
        <v>2027</v>
      </c>
    </row>
    <row r="4" spans="1:27" s="98" customFormat="1" ht="8.25">
      <c r="A4" s="96">
        <v>1</v>
      </c>
      <c r="B4" s="96">
        <v>2</v>
      </c>
      <c r="C4" s="97">
        <v>3</v>
      </c>
      <c r="D4" s="96">
        <v>4</v>
      </c>
      <c r="E4" s="96">
        <v>5</v>
      </c>
      <c r="F4" s="96">
        <v>6</v>
      </c>
      <c r="G4" s="97">
        <v>4</v>
      </c>
      <c r="H4" s="97">
        <v>5</v>
      </c>
      <c r="I4" s="97">
        <v>6</v>
      </c>
      <c r="J4" s="96">
        <v>7</v>
      </c>
      <c r="K4" s="96">
        <v>8</v>
      </c>
      <c r="L4" s="96">
        <v>9</v>
      </c>
      <c r="M4" s="96">
        <v>10</v>
      </c>
      <c r="N4" s="96">
        <v>11</v>
      </c>
      <c r="O4" s="96">
        <v>12</v>
      </c>
      <c r="P4" s="96">
        <v>13</v>
      </c>
      <c r="Q4" s="96">
        <v>14</v>
      </c>
      <c r="R4" s="96">
        <v>15</v>
      </c>
      <c r="S4" s="96">
        <v>16</v>
      </c>
      <c r="T4" s="96">
        <v>17</v>
      </c>
      <c r="U4" s="96">
        <v>18</v>
      </c>
      <c r="V4" s="96"/>
      <c r="W4" s="96"/>
      <c r="X4" s="96"/>
      <c r="Y4" s="96"/>
      <c r="Z4" s="96"/>
      <c r="AA4" s="96">
        <v>18</v>
      </c>
    </row>
    <row r="5" spans="1:27" s="94" customFormat="1" ht="20.25" customHeight="1">
      <c r="A5" s="99" t="s">
        <v>150</v>
      </c>
      <c r="B5" s="100" t="s">
        <v>192</v>
      </c>
      <c r="C5" s="101">
        <v>20345457</v>
      </c>
      <c r="D5" s="102">
        <f aca="true" t="shared" si="0" ref="D5:U5">D6+D10+D15</f>
        <v>18811324</v>
      </c>
      <c r="E5" s="102">
        <f t="shared" si="0"/>
        <v>15783672</v>
      </c>
      <c r="F5" s="102">
        <f t="shared" si="0"/>
        <v>13059312</v>
      </c>
      <c r="G5" s="103">
        <f t="shared" si="0"/>
        <v>18811324</v>
      </c>
      <c r="H5" s="103">
        <f t="shared" si="0"/>
        <v>15783672</v>
      </c>
      <c r="I5" s="103">
        <f t="shared" si="0"/>
        <v>13059312</v>
      </c>
      <c r="J5" s="102">
        <f t="shared" si="0"/>
        <v>10234952</v>
      </c>
      <c r="K5" s="102">
        <f t="shared" si="0"/>
        <v>8110680</v>
      </c>
      <c r="L5" s="102">
        <f t="shared" si="0"/>
        <v>6286408</v>
      </c>
      <c r="M5" s="102">
        <f t="shared" si="0"/>
        <v>4662136</v>
      </c>
      <c r="N5" s="102">
        <f t="shared" si="0"/>
        <v>3000000</v>
      </c>
      <c r="O5" s="102">
        <f t="shared" si="0"/>
        <v>1500000</v>
      </c>
      <c r="P5" s="102">
        <f t="shared" si="0"/>
        <v>0</v>
      </c>
      <c r="Q5" s="102">
        <f t="shared" si="0"/>
        <v>0</v>
      </c>
      <c r="R5" s="102">
        <f t="shared" si="0"/>
        <v>0</v>
      </c>
      <c r="S5" s="102">
        <f t="shared" si="0"/>
        <v>0</v>
      </c>
      <c r="T5" s="102">
        <f t="shared" si="0"/>
        <v>0</v>
      </c>
      <c r="U5" s="102">
        <f t="shared" si="0"/>
        <v>0</v>
      </c>
      <c r="V5" s="102"/>
      <c r="W5" s="102"/>
      <c r="X5" s="102"/>
      <c r="Y5" s="102"/>
      <c r="Z5" s="102"/>
      <c r="AA5" s="102">
        <f>AA6+AA10+AA15</f>
        <v>0</v>
      </c>
    </row>
    <row r="6" spans="1:27" ht="15" customHeight="1">
      <c r="A6" s="104" t="s">
        <v>92</v>
      </c>
      <c r="B6" s="105" t="s">
        <v>151</v>
      </c>
      <c r="C6" s="101"/>
      <c r="D6" s="102">
        <f aca="true" t="shared" si="1" ref="D6:U6">SUM(D7:D9)</f>
        <v>16811324</v>
      </c>
      <c r="E6" s="102">
        <f t="shared" si="1"/>
        <v>15783672</v>
      </c>
      <c r="F6" s="102">
        <f t="shared" si="1"/>
        <v>13059312</v>
      </c>
      <c r="G6" s="103">
        <f t="shared" si="1"/>
        <v>16811324</v>
      </c>
      <c r="H6" s="103">
        <f t="shared" si="1"/>
        <v>15783672</v>
      </c>
      <c r="I6" s="103">
        <f t="shared" si="1"/>
        <v>13059312</v>
      </c>
      <c r="J6" s="102">
        <f t="shared" si="1"/>
        <v>10234952</v>
      </c>
      <c r="K6" s="102">
        <f t="shared" si="1"/>
        <v>8110680</v>
      </c>
      <c r="L6" s="102">
        <f t="shared" si="1"/>
        <v>6286408</v>
      </c>
      <c r="M6" s="102">
        <f t="shared" si="1"/>
        <v>4662136</v>
      </c>
      <c r="N6" s="102">
        <f t="shared" si="1"/>
        <v>3000000</v>
      </c>
      <c r="O6" s="102">
        <f t="shared" si="1"/>
        <v>1500000</v>
      </c>
      <c r="P6" s="102">
        <f t="shared" si="1"/>
        <v>0</v>
      </c>
      <c r="Q6" s="102">
        <f t="shared" si="1"/>
        <v>0</v>
      </c>
      <c r="R6" s="102">
        <f t="shared" si="1"/>
        <v>0</v>
      </c>
      <c r="S6" s="102">
        <f t="shared" si="1"/>
        <v>0</v>
      </c>
      <c r="T6" s="102">
        <f t="shared" si="1"/>
        <v>0</v>
      </c>
      <c r="U6" s="102">
        <f t="shared" si="1"/>
        <v>0</v>
      </c>
      <c r="V6" s="102"/>
      <c r="W6" s="102"/>
      <c r="X6" s="102"/>
      <c r="Y6" s="102"/>
      <c r="Z6" s="102"/>
      <c r="AA6" s="102">
        <f>SUM(AA7:AA9)</f>
        <v>0</v>
      </c>
    </row>
    <row r="7" spans="1:27" ht="15" customHeight="1">
      <c r="A7" s="106" t="s">
        <v>152</v>
      </c>
      <c r="B7" s="107" t="s">
        <v>153</v>
      </c>
      <c r="C7" s="108"/>
      <c r="D7" s="109">
        <f>40210-16084</f>
        <v>24126</v>
      </c>
      <c r="E7" s="109">
        <v>0</v>
      </c>
      <c r="F7" s="109">
        <v>0</v>
      </c>
      <c r="G7" s="110">
        <f>40210-16084</f>
        <v>24126</v>
      </c>
      <c r="H7" s="110">
        <v>0</v>
      </c>
      <c r="I7" s="110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09">
        <v>0</v>
      </c>
      <c r="U7" s="109">
        <v>0</v>
      </c>
      <c r="V7" s="109"/>
      <c r="W7" s="109"/>
      <c r="X7" s="109"/>
      <c r="Y7" s="109"/>
      <c r="Z7" s="109"/>
      <c r="AA7" s="109">
        <v>0</v>
      </c>
    </row>
    <row r="8" spans="1:27" ht="15" customHeight="1">
      <c r="A8" s="106" t="s">
        <v>154</v>
      </c>
      <c r="B8" s="107" t="s">
        <v>155</v>
      </c>
      <c r="C8" s="108"/>
      <c r="D8" s="109">
        <f>8605247-3518049+800000</f>
        <v>5887198</v>
      </c>
      <c r="E8" s="109">
        <f>D8-3003526+2000000+900000</f>
        <v>5783672</v>
      </c>
      <c r="F8" s="109">
        <f>E8-1724360</f>
        <v>4059312</v>
      </c>
      <c r="G8" s="110">
        <f>8605247-3518049+800000</f>
        <v>5887198</v>
      </c>
      <c r="H8" s="110">
        <f>G8-3003526+2000000+900000</f>
        <v>5783672</v>
      </c>
      <c r="I8" s="110">
        <f>H8-1724360</f>
        <v>4059312</v>
      </c>
      <c r="J8" s="109">
        <f>F8-1724360</f>
        <v>2334952</v>
      </c>
      <c r="K8" s="109">
        <f>J8-1024272</f>
        <v>1310680</v>
      </c>
      <c r="L8" s="109">
        <f>K8-524272</f>
        <v>786408</v>
      </c>
      <c r="M8" s="109">
        <f>L8-524272</f>
        <v>262136</v>
      </c>
      <c r="N8" s="109">
        <f>M8-262136</f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09">
        <v>0</v>
      </c>
      <c r="U8" s="109">
        <v>0</v>
      </c>
      <c r="V8" s="109"/>
      <c r="W8" s="109"/>
      <c r="X8" s="109"/>
      <c r="Y8" s="109"/>
      <c r="Z8" s="109"/>
      <c r="AA8" s="109">
        <v>0</v>
      </c>
    </row>
    <row r="9" spans="1:27" ht="15" customHeight="1">
      <c r="A9" s="106" t="s">
        <v>156</v>
      </c>
      <c r="B9" s="107" t="s">
        <v>157</v>
      </c>
      <c r="C9" s="108"/>
      <c r="D9" s="109">
        <f>11700000-800000</f>
        <v>10900000</v>
      </c>
      <c r="E9" s="109">
        <f>D9-900000</f>
        <v>10000000</v>
      </c>
      <c r="F9" s="109">
        <f>E9-1000000</f>
        <v>9000000</v>
      </c>
      <c r="G9" s="110">
        <f>11700000-800000</f>
        <v>10900000</v>
      </c>
      <c r="H9" s="110">
        <f>G9-900000</f>
        <v>10000000</v>
      </c>
      <c r="I9" s="110">
        <f>H9-1000000</f>
        <v>9000000</v>
      </c>
      <c r="J9" s="109">
        <f>F9-1100000</f>
        <v>7900000</v>
      </c>
      <c r="K9" s="109">
        <f>J9-1100000</f>
        <v>6800000</v>
      </c>
      <c r="L9" s="109">
        <f>K9-1300000</f>
        <v>5500000</v>
      </c>
      <c r="M9" s="109">
        <f>L9-1100000</f>
        <v>4400000</v>
      </c>
      <c r="N9" s="109">
        <f>M9-1400000</f>
        <v>3000000</v>
      </c>
      <c r="O9" s="109">
        <f>N9-1500000</f>
        <v>1500000</v>
      </c>
      <c r="P9" s="109">
        <f>O9-1500000</f>
        <v>0</v>
      </c>
      <c r="Q9" s="109">
        <v>0</v>
      </c>
      <c r="R9" s="109">
        <v>0</v>
      </c>
      <c r="S9" s="109">
        <v>0</v>
      </c>
      <c r="T9" s="109">
        <v>0</v>
      </c>
      <c r="U9" s="109">
        <v>0</v>
      </c>
      <c r="V9" s="109"/>
      <c r="W9" s="109"/>
      <c r="X9" s="109"/>
      <c r="Y9" s="109"/>
      <c r="Z9" s="109"/>
      <c r="AA9" s="109">
        <v>0</v>
      </c>
    </row>
    <row r="10" spans="1:27" ht="15" customHeight="1">
      <c r="A10" s="104" t="s">
        <v>102</v>
      </c>
      <c r="B10" s="105" t="s">
        <v>158</v>
      </c>
      <c r="C10" s="101"/>
      <c r="D10" s="102">
        <f aca="true" t="shared" si="2" ref="D10:U10">D11+D12+D14</f>
        <v>2000000</v>
      </c>
      <c r="E10" s="102">
        <f t="shared" si="2"/>
        <v>0</v>
      </c>
      <c r="F10" s="102">
        <f t="shared" si="2"/>
        <v>0</v>
      </c>
      <c r="G10" s="103">
        <f t="shared" si="2"/>
        <v>2000000</v>
      </c>
      <c r="H10" s="103">
        <f t="shared" si="2"/>
        <v>0</v>
      </c>
      <c r="I10" s="103">
        <f t="shared" si="2"/>
        <v>0</v>
      </c>
      <c r="J10" s="102">
        <f t="shared" si="2"/>
        <v>0</v>
      </c>
      <c r="K10" s="102">
        <f t="shared" si="2"/>
        <v>0</v>
      </c>
      <c r="L10" s="102">
        <f t="shared" si="2"/>
        <v>0</v>
      </c>
      <c r="M10" s="102">
        <f t="shared" si="2"/>
        <v>0</v>
      </c>
      <c r="N10" s="102">
        <f t="shared" si="2"/>
        <v>0</v>
      </c>
      <c r="O10" s="102">
        <f t="shared" si="2"/>
        <v>0</v>
      </c>
      <c r="P10" s="102">
        <f t="shared" si="2"/>
        <v>0</v>
      </c>
      <c r="Q10" s="102">
        <f t="shared" si="2"/>
        <v>0</v>
      </c>
      <c r="R10" s="102">
        <f t="shared" si="2"/>
        <v>0</v>
      </c>
      <c r="S10" s="102">
        <f t="shared" si="2"/>
        <v>0</v>
      </c>
      <c r="T10" s="102">
        <f t="shared" si="2"/>
        <v>0</v>
      </c>
      <c r="U10" s="102">
        <f t="shared" si="2"/>
        <v>0</v>
      </c>
      <c r="V10" s="102"/>
      <c r="W10" s="102"/>
      <c r="X10" s="102"/>
      <c r="Y10" s="102"/>
      <c r="Z10" s="102"/>
      <c r="AA10" s="102">
        <f>AA11+AA12+AA14</f>
        <v>0</v>
      </c>
    </row>
    <row r="11" spans="1:27" ht="15" customHeight="1">
      <c r="A11" s="106" t="s">
        <v>159</v>
      </c>
      <c r="B11" s="107" t="s">
        <v>160</v>
      </c>
      <c r="C11" s="108"/>
      <c r="D11" s="109">
        <v>0</v>
      </c>
      <c r="E11" s="109">
        <v>0</v>
      </c>
      <c r="F11" s="109">
        <v>0</v>
      </c>
      <c r="G11" s="110">
        <v>0</v>
      </c>
      <c r="H11" s="110">
        <v>0</v>
      </c>
      <c r="I11" s="110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09">
        <v>0</v>
      </c>
      <c r="U11" s="109">
        <v>0</v>
      </c>
      <c r="V11" s="109"/>
      <c r="W11" s="109"/>
      <c r="X11" s="109"/>
      <c r="Y11" s="109"/>
      <c r="Z11" s="109"/>
      <c r="AA11" s="109">
        <v>0</v>
      </c>
    </row>
    <row r="12" spans="1:27" ht="15" customHeight="1">
      <c r="A12" s="106" t="s">
        <v>161</v>
      </c>
      <c r="B12" s="107" t="s">
        <v>162</v>
      </c>
      <c r="C12" s="108"/>
      <c r="D12" s="109">
        <v>2000000</v>
      </c>
      <c r="E12" s="109">
        <v>0</v>
      </c>
      <c r="F12" s="109">
        <v>0</v>
      </c>
      <c r="G12" s="110">
        <v>2000000</v>
      </c>
      <c r="H12" s="110">
        <v>0</v>
      </c>
      <c r="I12" s="110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09">
        <v>0</v>
      </c>
      <c r="U12" s="109">
        <v>0</v>
      </c>
      <c r="V12" s="109"/>
      <c r="W12" s="109"/>
      <c r="X12" s="109"/>
      <c r="Y12" s="109"/>
      <c r="Z12" s="109"/>
      <c r="AA12" s="109">
        <v>0</v>
      </c>
    </row>
    <row r="13" spans="1:27" ht="12.75" customHeight="1">
      <c r="A13" s="106"/>
      <c r="B13" s="111" t="s">
        <v>163</v>
      </c>
      <c r="C13" s="108"/>
      <c r="D13" s="109">
        <v>0</v>
      </c>
      <c r="E13" s="109">
        <v>0</v>
      </c>
      <c r="F13" s="109">
        <v>0</v>
      </c>
      <c r="G13" s="110">
        <v>0</v>
      </c>
      <c r="H13" s="110">
        <v>0</v>
      </c>
      <c r="I13" s="110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09">
        <v>0</v>
      </c>
      <c r="U13" s="109">
        <v>0</v>
      </c>
      <c r="V13" s="109"/>
      <c r="W13" s="109"/>
      <c r="X13" s="109"/>
      <c r="Y13" s="109"/>
      <c r="Z13" s="109"/>
      <c r="AA13" s="109">
        <v>0</v>
      </c>
    </row>
    <row r="14" spans="1:27" ht="15" customHeight="1">
      <c r="A14" s="106" t="s">
        <v>164</v>
      </c>
      <c r="B14" s="107" t="s">
        <v>87</v>
      </c>
      <c r="C14" s="108"/>
      <c r="D14" s="109">
        <v>0</v>
      </c>
      <c r="E14" s="109">
        <v>0</v>
      </c>
      <c r="F14" s="109">
        <v>0</v>
      </c>
      <c r="G14" s="110">
        <v>0</v>
      </c>
      <c r="H14" s="110">
        <v>0</v>
      </c>
      <c r="I14" s="110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09">
        <v>0</v>
      </c>
      <c r="U14" s="109">
        <v>0</v>
      </c>
      <c r="V14" s="109"/>
      <c r="W14" s="109"/>
      <c r="X14" s="109"/>
      <c r="Y14" s="109"/>
      <c r="Z14" s="109"/>
      <c r="AA14" s="109">
        <v>0</v>
      </c>
    </row>
    <row r="15" spans="1:27" ht="15" customHeight="1">
      <c r="A15" s="104" t="s">
        <v>104</v>
      </c>
      <c r="B15" s="105" t="s">
        <v>165</v>
      </c>
      <c r="C15" s="101"/>
      <c r="D15" s="102">
        <f aca="true" t="shared" si="3" ref="D15:U15">SUM(D16:D17)</f>
        <v>0</v>
      </c>
      <c r="E15" s="102">
        <f t="shared" si="3"/>
        <v>0</v>
      </c>
      <c r="F15" s="102">
        <f t="shared" si="3"/>
        <v>0</v>
      </c>
      <c r="G15" s="103">
        <f t="shared" si="3"/>
        <v>0</v>
      </c>
      <c r="H15" s="103">
        <f t="shared" si="3"/>
        <v>0</v>
      </c>
      <c r="I15" s="103">
        <f t="shared" si="3"/>
        <v>0</v>
      </c>
      <c r="J15" s="102">
        <f t="shared" si="3"/>
        <v>0</v>
      </c>
      <c r="K15" s="102">
        <f t="shared" si="3"/>
        <v>0</v>
      </c>
      <c r="L15" s="102">
        <f t="shared" si="3"/>
        <v>0</v>
      </c>
      <c r="M15" s="102">
        <f t="shared" si="3"/>
        <v>0</v>
      </c>
      <c r="N15" s="102">
        <f t="shared" si="3"/>
        <v>0</v>
      </c>
      <c r="O15" s="102">
        <f t="shared" si="3"/>
        <v>0</v>
      </c>
      <c r="P15" s="102">
        <f t="shared" si="3"/>
        <v>0</v>
      </c>
      <c r="Q15" s="102">
        <f t="shared" si="3"/>
        <v>0</v>
      </c>
      <c r="R15" s="102">
        <f t="shared" si="3"/>
        <v>0</v>
      </c>
      <c r="S15" s="102">
        <f t="shared" si="3"/>
        <v>0</v>
      </c>
      <c r="T15" s="102">
        <f t="shared" si="3"/>
        <v>0</v>
      </c>
      <c r="U15" s="102">
        <f t="shared" si="3"/>
        <v>0</v>
      </c>
      <c r="V15" s="102"/>
      <c r="W15" s="102"/>
      <c r="X15" s="102"/>
      <c r="Y15" s="102"/>
      <c r="Z15" s="102"/>
      <c r="AA15" s="102">
        <f>SUM(AA16:AA17)</f>
        <v>0</v>
      </c>
    </row>
    <row r="16" spans="1:27" ht="15" customHeight="1">
      <c r="A16" s="106" t="s">
        <v>166</v>
      </c>
      <c r="B16" s="112" t="s">
        <v>167</v>
      </c>
      <c r="C16" s="108"/>
      <c r="D16" s="109">
        <v>0</v>
      </c>
      <c r="E16" s="109">
        <v>0</v>
      </c>
      <c r="F16" s="109">
        <v>0</v>
      </c>
      <c r="G16" s="110">
        <v>0</v>
      </c>
      <c r="H16" s="110">
        <v>0</v>
      </c>
      <c r="I16" s="110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09">
        <v>0</v>
      </c>
      <c r="U16" s="109">
        <v>0</v>
      </c>
      <c r="V16" s="109"/>
      <c r="W16" s="109"/>
      <c r="X16" s="109"/>
      <c r="Y16" s="109"/>
      <c r="Z16" s="109"/>
      <c r="AA16" s="109">
        <v>0</v>
      </c>
    </row>
    <row r="17" spans="1:27" ht="15" customHeight="1">
      <c r="A17" s="106" t="s">
        <v>168</v>
      </c>
      <c r="B17" s="112" t="s">
        <v>169</v>
      </c>
      <c r="C17" s="108"/>
      <c r="D17" s="109">
        <v>0</v>
      </c>
      <c r="E17" s="109">
        <v>0</v>
      </c>
      <c r="F17" s="109">
        <v>0</v>
      </c>
      <c r="G17" s="110">
        <v>0</v>
      </c>
      <c r="H17" s="110">
        <v>0</v>
      </c>
      <c r="I17" s="110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09">
        <v>0</v>
      </c>
      <c r="U17" s="109">
        <v>0</v>
      </c>
      <c r="V17" s="109"/>
      <c r="W17" s="109"/>
      <c r="X17" s="109"/>
      <c r="Y17" s="109"/>
      <c r="Z17" s="109"/>
      <c r="AA17" s="109">
        <v>0</v>
      </c>
    </row>
    <row r="18" spans="1:27" s="94" customFormat="1" ht="19.5" customHeight="1">
      <c r="A18" s="99">
        <v>2</v>
      </c>
      <c r="B18" s="100" t="s">
        <v>170</v>
      </c>
      <c r="C18" s="101"/>
      <c r="D18" s="102">
        <f>D19+D24+D25</f>
        <v>4978933</v>
      </c>
      <c r="E18" s="102">
        <f>E19+E24+E25</f>
        <v>4394852</v>
      </c>
      <c r="F18" s="102">
        <f>F19+F25+F24</f>
        <v>3941760</v>
      </c>
      <c r="G18" s="103">
        <f>G19+G24+G25</f>
        <v>4978933</v>
      </c>
      <c r="H18" s="103">
        <f>H19+H24+H25</f>
        <v>4394852</v>
      </c>
      <c r="I18" s="103">
        <f>I19+I25+I24</f>
        <v>3941760</v>
      </c>
      <c r="J18" s="102">
        <f aca="true" t="shared" si="4" ref="J18:U18">J19+J24+J25</f>
        <v>4731950</v>
      </c>
      <c r="K18" s="102">
        <f t="shared" si="4"/>
        <v>4036262</v>
      </c>
      <c r="L18" s="102">
        <f t="shared" si="4"/>
        <v>3581232</v>
      </c>
      <c r="M18" s="102">
        <f t="shared" si="4"/>
        <v>3220952</v>
      </c>
      <c r="N18" s="102">
        <f t="shared" si="4"/>
        <v>3135706</v>
      </c>
      <c r="O18" s="102">
        <f t="shared" si="4"/>
        <v>2843370</v>
      </c>
      <c r="P18" s="102">
        <f t="shared" si="4"/>
        <v>2713640</v>
      </c>
      <c r="Q18" s="102">
        <f t="shared" si="4"/>
        <v>1082260</v>
      </c>
      <c r="R18" s="102">
        <f t="shared" si="4"/>
        <v>1042660</v>
      </c>
      <c r="S18" s="102">
        <f t="shared" si="4"/>
        <v>1003060</v>
      </c>
      <c r="T18" s="102">
        <f t="shared" si="4"/>
        <v>966820</v>
      </c>
      <c r="U18" s="102">
        <f t="shared" si="4"/>
        <v>557850</v>
      </c>
      <c r="V18" s="102"/>
      <c r="W18" s="102"/>
      <c r="X18" s="102"/>
      <c r="Y18" s="102"/>
      <c r="Z18" s="102"/>
      <c r="AA18" s="102"/>
    </row>
    <row r="19" spans="1:27" s="94" customFormat="1" ht="15" customHeight="1">
      <c r="A19" s="99" t="s">
        <v>120</v>
      </c>
      <c r="B19" s="100" t="s">
        <v>171</v>
      </c>
      <c r="C19" s="101"/>
      <c r="D19" s="102">
        <f aca="true" t="shared" si="5" ref="D19:I19">SUM(D20:D22)</f>
        <v>3844133</v>
      </c>
      <c r="E19" s="102">
        <f t="shared" si="5"/>
        <v>3337652</v>
      </c>
      <c r="F19" s="102">
        <f t="shared" si="5"/>
        <v>3034360</v>
      </c>
      <c r="G19" s="103">
        <f t="shared" si="5"/>
        <v>3844133</v>
      </c>
      <c r="H19" s="103">
        <f t="shared" si="5"/>
        <v>3337652</v>
      </c>
      <c r="I19" s="103">
        <f t="shared" si="5"/>
        <v>3034360</v>
      </c>
      <c r="J19" s="102">
        <f aca="true" t="shared" si="6" ref="J19:AA19">SUM(J20:J23)</f>
        <v>4036050</v>
      </c>
      <c r="K19" s="102">
        <f t="shared" si="6"/>
        <v>3438162</v>
      </c>
      <c r="L19" s="102">
        <f t="shared" si="6"/>
        <v>3099332</v>
      </c>
      <c r="M19" s="102">
        <f t="shared" si="6"/>
        <v>2859952</v>
      </c>
      <c r="N19" s="102">
        <f t="shared" si="6"/>
        <v>2860206</v>
      </c>
      <c r="O19" s="102">
        <f t="shared" si="6"/>
        <v>2658470</v>
      </c>
      <c r="P19" s="102">
        <f t="shared" si="6"/>
        <v>2620440</v>
      </c>
      <c r="Q19" s="102">
        <f t="shared" si="6"/>
        <v>1082260</v>
      </c>
      <c r="R19" s="102">
        <f t="shared" si="6"/>
        <v>1042660</v>
      </c>
      <c r="S19" s="102">
        <f t="shared" si="6"/>
        <v>1003060</v>
      </c>
      <c r="T19" s="102">
        <f t="shared" si="6"/>
        <v>966820</v>
      </c>
      <c r="U19" s="102">
        <f t="shared" si="6"/>
        <v>557850</v>
      </c>
      <c r="V19" s="102">
        <f t="shared" si="6"/>
        <v>461250</v>
      </c>
      <c r="W19" s="102">
        <f t="shared" si="6"/>
        <v>442640</v>
      </c>
      <c r="X19" s="102">
        <f t="shared" si="6"/>
        <v>424200</v>
      </c>
      <c r="Y19" s="102">
        <f t="shared" si="6"/>
        <v>405430</v>
      </c>
      <c r="Z19" s="102">
        <f t="shared" si="6"/>
        <v>386820</v>
      </c>
      <c r="AA19" s="102">
        <f t="shared" si="6"/>
        <v>145040</v>
      </c>
    </row>
    <row r="20" spans="1:27" ht="15" customHeight="1">
      <c r="A20" s="106" t="s">
        <v>172</v>
      </c>
      <c r="B20" s="107" t="s">
        <v>173</v>
      </c>
      <c r="C20" s="108"/>
      <c r="D20" s="109">
        <v>2734133</v>
      </c>
      <c r="E20" s="109">
        <v>2127652</v>
      </c>
      <c r="F20" s="109">
        <v>1724360</v>
      </c>
      <c r="G20" s="110">
        <v>2734133</v>
      </c>
      <c r="H20" s="110">
        <v>2127652</v>
      </c>
      <c r="I20" s="110">
        <v>1724360</v>
      </c>
      <c r="J20" s="109">
        <v>1724360</v>
      </c>
      <c r="K20" s="109">
        <v>1024272</v>
      </c>
      <c r="L20" s="109">
        <v>524272</v>
      </c>
      <c r="M20" s="109">
        <v>524272</v>
      </c>
      <c r="N20" s="109">
        <v>262136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09">
        <v>0</v>
      </c>
      <c r="U20" s="109">
        <v>0</v>
      </c>
      <c r="V20" s="109"/>
      <c r="W20" s="109"/>
      <c r="X20" s="109"/>
      <c r="Y20" s="109"/>
      <c r="Z20" s="109"/>
      <c r="AA20" s="109"/>
    </row>
    <row r="21" spans="1:27" ht="15" customHeight="1">
      <c r="A21" s="106" t="s">
        <v>174</v>
      </c>
      <c r="B21" s="107" t="s">
        <v>175</v>
      </c>
      <c r="C21" s="108"/>
      <c r="D21" s="109">
        <v>800000</v>
      </c>
      <c r="E21" s="109">
        <v>900000</v>
      </c>
      <c r="F21" s="109">
        <v>1000000</v>
      </c>
      <c r="G21" s="110">
        <v>800000</v>
      </c>
      <c r="H21" s="110">
        <v>900000</v>
      </c>
      <c r="I21" s="110">
        <v>1000000</v>
      </c>
      <c r="J21" s="109">
        <v>1100000</v>
      </c>
      <c r="K21" s="109">
        <v>1100000</v>
      </c>
      <c r="L21" s="109">
        <v>1300000</v>
      </c>
      <c r="M21" s="109">
        <v>1100000</v>
      </c>
      <c r="N21" s="109">
        <v>1400000</v>
      </c>
      <c r="O21" s="109">
        <v>1500000</v>
      </c>
      <c r="P21" s="109">
        <v>1500000</v>
      </c>
      <c r="Q21" s="109">
        <v>0</v>
      </c>
      <c r="R21" s="109">
        <v>0</v>
      </c>
      <c r="S21" s="109">
        <v>0</v>
      </c>
      <c r="T21" s="109">
        <v>0</v>
      </c>
      <c r="U21" s="109">
        <v>0</v>
      </c>
      <c r="V21" s="109"/>
      <c r="W21" s="109"/>
      <c r="X21" s="109"/>
      <c r="Y21" s="109"/>
      <c r="Z21" s="109"/>
      <c r="AA21" s="109">
        <v>0</v>
      </c>
    </row>
    <row r="22" spans="1:27" ht="15" customHeight="1">
      <c r="A22" s="130" t="s">
        <v>176</v>
      </c>
      <c r="B22" s="130" t="s">
        <v>177</v>
      </c>
      <c r="C22" s="108"/>
      <c r="D22" s="109">
        <v>310000</v>
      </c>
      <c r="E22" s="109">
        <v>310000</v>
      </c>
      <c r="F22" s="109">
        <v>310000</v>
      </c>
      <c r="G22" s="110">
        <v>310000</v>
      </c>
      <c r="H22" s="110">
        <v>310000</v>
      </c>
      <c r="I22" s="110">
        <v>310000</v>
      </c>
      <c r="J22" s="109">
        <v>652000</v>
      </c>
      <c r="K22" s="109">
        <v>648000</v>
      </c>
      <c r="L22" s="109">
        <v>627000</v>
      </c>
      <c r="M22" s="109">
        <v>607000</v>
      </c>
      <c r="N22" s="109">
        <v>588000</v>
      </c>
      <c r="O22" s="109">
        <v>567000</v>
      </c>
      <c r="P22" s="109">
        <v>547000</v>
      </c>
      <c r="Q22" s="109">
        <v>528000</v>
      </c>
      <c r="R22" s="109">
        <v>507000</v>
      </c>
      <c r="S22" s="109">
        <v>486000</v>
      </c>
      <c r="T22" s="109">
        <v>468000</v>
      </c>
      <c r="U22" s="109">
        <v>78000</v>
      </c>
      <c r="V22" s="109"/>
      <c r="W22" s="109"/>
      <c r="X22" s="109"/>
      <c r="Y22" s="109"/>
      <c r="Z22" s="109"/>
      <c r="AA22" s="109"/>
    </row>
    <row r="23" spans="1:28" ht="15" customHeight="1">
      <c r="A23" s="131"/>
      <c r="B23" s="131"/>
      <c r="C23" s="108"/>
      <c r="D23" s="113"/>
      <c r="E23" s="113"/>
      <c r="F23" s="113"/>
      <c r="G23" s="114">
        <v>238280</v>
      </c>
      <c r="H23" s="110">
        <v>317130</v>
      </c>
      <c r="I23" s="110">
        <v>316260</v>
      </c>
      <c r="J23" s="113">
        <v>559690</v>
      </c>
      <c r="K23" s="113">
        <v>665890</v>
      </c>
      <c r="L23" s="113">
        <v>648060</v>
      </c>
      <c r="M23" s="113">
        <v>628680</v>
      </c>
      <c r="N23" s="113">
        <v>610070</v>
      </c>
      <c r="O23" s="113">
        <v>591470</v>
      </c>
      <c r="P23" s="113">
        <v>573440</v>
      </c>
      <c r="Q23" s="113">
        <v>554260</v>
      </c>
      <c r="R23" s="113">
        <v>535660</v>
      </c>
      <c r="S23" s="113">
        <v>517060</v>
      </c>
      <c r="T23" s="113">
        <v>498820</v>
      </c>
      <c r="U23" s="113">
        <v>479850</v>
      </c>
      <c r="V23" s="113">
        <v>461250</v>
      </c>
      <c r="W23" s="113">
        <v>442640</v>
      </c>
      <c r="X23" s="113">
        <v>424200</v>
      </c>
      <c r="Y23" s="113">
        <v>405430</v>
      </c>
      <c r="Z23" s="113">
        <v>386820</v>
      </c>
      <c r="AA23" s="113">
        <v>145040</v>
      </c>
      <c r="AB23" s="115"/>
    </row>
    <row r="24" spans="1:27" ht="15" customHeight="1">
      <c r="A24" s="104" t="s">
        <v>126</v>
      </c>
      <c r="B24" s="105" t="s">
        <v>178</v>
      </c>
      <c r="C24" s="101"/>
      <c r="D24" s="102">
        <v>0</v>
      </c>
      <c r="E24" s="102">
        <v>0</v>
      </c>
      <c r="F24" s="102">
        <v>0</v>
      </c>
      <c r="G24" s="103">
        <v>0</v>
      </c>
      <c r="H24" s="103">
        <v>0</v>
      </c>
      <c r="I24" s="103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/>
      <c r="W24" s="102"/>
      <c r="X24" s="102"/>
      <c r="Y24" s="102"/>
      <c r="Z24" s="102"/>
      <c r="AA24" s="102">
        <v>0</v>
      </c>
    </row>
    <row r="25" spans="1:27" s="116" customFormat="1" ht="14.25" customHeight="1">
      <c r="A25" s="104" t="s">
        <v>127</v>
      </c>
      <c r="B25" s="105" t="s">
        <v>179</v>
      </c>
      <c r="C25" s="101"/>
      <c r="D25" s="102">
        <f>488100+646700</f>
        <v>1134800</v>
      </c>
      <c r="E25" s="102">
        <v>1057200</v>
      </c>
      <c r="F25" s="102">
        <v>907400</v>
      </c>
      <c r="G25" s="103">
        <f>488100+646700</f>
        <v>1134800</v>
      </c>
      <c r="H25" s="103">
        <v>1057200</v>
      </c>
      <c r="I25" s="103">
        <v>907400</v>
      </c>
      <c r="J25" s="102">
        <v>695900</v>
      </c>
      <c r="K25" s="102">
        <v>598100</v>
      </c>
      <c r="L25" s="102">
        <v>481900</v>
      </c>
      <c r="M25" s="102">
        <v>361000</v>
      </c>
      <c r="N25" s="102">
        <v>275500</v>
      </c>
      <c r="O25" s="102">
        <v>184900</v>
      </c>
      <c r="P25" s="102">
        <v>93200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/>
      <c r="W25" s="102"/>
      <c r="X25" s="102"/>
      <c r="Y25" s="102"/>
      <c r="Z25" s="102"/>
      <c r="AA25" s="102">
        <v>0</v>
      </c>
    </row>
    <row r="26" spans="1:27" s="94" customFormat="1" ht="17.25" customHeight="1">
      <c r="A26" s="99" t="s">
        <v>180</v>
      </c>
      <c r="B26" s="100" t="s">
        <v>181</v>
      </c>
      <c r="C26" s="108"/>
      <c r="D26" s="109">
        <v>45418117</v>
      </c>
      <c r="E26" s="109">
        <f>D26*1.02</f>
        <v>46326479.34</v>
      </c>
      <c r="F26" s="109">
        <f>E26*1.02</f>
        <v>47253008.926800005</v>
      </c>
      <c r="G26" s="110">
        <v>46400399</v>
      </c>
      <c r="H26" s="110">
        <f>G26*1.02</f>
        <v>47328406.980000004</v>
      </c>
      <c r="I26" s="110">
        <f>H26*1.02</f>
        <v>48274975.119600005</v>
      </c>
      <c r="J26" s="109">
        <f>F26*1.02</f>
        <v>48198069.105336</v>
      </c>
      <c r="K26" s="109">
        <f aca="true" t="shared" si="7" ref="K26:T26">J26*1.02</f>
        <v>49162030.487442724</v>
      </c>
      <c r="L26" s="109">
        <f t="shared" si="7"/>
        <v>50145271.09719158</v>
      </c>
      <c r="M26" s="109">
        <f t="shared" si="7"/>
        <v>51148176.519135416</v>
      </c>
      <c r="N26" s="109">
        <f t="shared" si="7"/>
        <v>52171140.04951812</v>
      </c>
      <c r="O26" s="109">
        <f t="shared" si="7"/>
        <v>53214562.85050849</v>
      </c>
      <c r="P26" s="109">
        <f t="shared" si="7"/>
        <v>54278854.10751866</v>
      </c>
      <c r="Q26" s="109">
        <f t="shared" si="7"/>
        <v>55364431.189669035</v>
      </c>
      <c r="R26" s="109">
        <f t="shared" si="7"/>
        <v>56471719.813462414</v>
      </c>
      <c r="S26" s="109">
        <f t="shared" si="7"/>
        <v>57601154.20973166</v>
      </c>
      <c r="T26" s="109">
        <f t="shared" si="7"/>
        <v>58753177.2939263</v>
      </c>
      <c r="U26" s="109">
        <f aca="true" t="shared" si="8" ref="U26:AA27">O26*1.02</f>
        <v>54278854.10751866</v>
      </c>
      <c r="V26" s="109">
        <f t="shared" si="8"/>
        <v>55364431.189669035</v>
      </c>
      <c r="W26" s="109">
        <f t="shared" si="8"/>
        <v>56471719.813462414</v>
      </c>
      <c r="X26" s="109">
        <f t="shared" si="8"/>
        <v>57601154.20973166</v>
      </c>
      <c r="Y26" s="109">
        <f t="shared" si="8"/>
        <v>58753177.2939263</v>
      </c>
      <c r="Z26" s="109">
        <f t="shared" si="8"/>
        <v>59928240.83980483</v>
      </c>
      <c r="AA26" s="109">
        <f t="shared" si="8"/>
        <v>55364431.189669035</v>
      </c>
    </row>
    <row r="27" spans="1:27" s="117" customFormat="1" ht="18" customHeight="1">
      <c r="A27" s="99" t="s">
        <v>182</v>
      </c>
      <c r="B27" s="100" t="s">
        <v>183</v>
      </c>
      <c r="C27" s="108"/>
      <c r="D27" s="109">
        <v>47223410</v>
      </c>
      <c r="E27" s="109">
        <f>D27*1.02</f>
        <v>48167878.2</v>
      </c>
      <c r="F27" s="109">
        <f>E27*1.02</f>
        <v>49131235.764000006</v>
      </c>
      <c r="G27" s="110">
        <v>45223410</v>
      </c>
      <c r="H27" s="110">
        <f>G27*1.02</f>
        <v>46127878.2</v>
      </c>
      <c r="I27" s="110">
        <f>H27*1.02</f>
        <v>47050435.764000006</v>
      </c>
      <c r="J27" s="109">
        <f>F27*1.02</f>
        <v>50113860.47928001</v>
      </c>
      <c r="K27" s="109">
        <f>J27*1.02</f>
        <v>51116137.68886561</v>
      </c>
      <c r="L27" s="109">
        <f>K27*1.02</f>
        <v>52138460.44264292</v>
      </c>
      <c r="M27" s="109">
        <f>L27*1.02</f>
        <v>53181229.65149578</v>
      </c>
      <c r="N27" s="109">
        <f>M27*1.02</f>
        <v>54244854.24452569</v>
      </c>
      <c r="O27" s="109">
        <f>P23</f>
        <v>573440</v>
      </c>
      <c r="P27" s="109">
        <f>O27*1.02</f>
        <v>584908.8</v>
      </c>
      <c r="Q27" s="109">
        <f>P27*1.02</f>
        <v>596606.976</v>
      </c>
      <c r="R27" s="109">
        <f>Q27*1.02</f>
        <v>608539.11552</v>
      </c>
      <c r="S27" s="109">
        <f>R27*1.02</f>
        <v>620709.8978304</v>
      </c>
      <c r="T27" s="109">
        <f>S27*1.02</f>
        <v>633124.0957870081</v>
      </c>
      <c r="U27" s="109">
        <f t="shared" si="8"/>
        <v>584908.8</v>
      </c>
      <c r="V27" s="109">
        <f t="shared" si="8"/>
        <v>596606.976</v>
      </c>
      <c r="W27" s="109">
        <f t="shared" si="8"/>
        <v>608539.11552</v>
      </c>
      <c r="X27" s="109">
        <f t="shared" si="8"/>
        <v>620709.8978304</v>
      </c>
      <c r="Y27" s="109">
        <f t="shared" si="8"/>
        <v>633124.0957870081</v>
      </c>
      <c r="Z27" s="109">
        <f t="shared" si="8"/>
        <v>645786.5777027482</v>
      </c>
      <c r="AA27" s="109">
        <f t="shared" si="8"/>
        <v>596606.976</v>
      </c>
    </row>
    <row r="28" spans="1:27" s="117" customFormat="1" ht="17.25" customHeight="1">
      <c r="A28" s="99" t="s">
        <v>184</v>
      </c>
      <c r="B28" s="100" t="s">
        <v>185</v>
      </c>
      <c r="C28" s="108"/>
      <c r="D28" s="109">
        <f aca="true" t="shared" si="9" ref="D28:AA28">D26-D27</f>
        <v>-1805293</v>
      </c>
      <c r="E28" s="109">
        <f t="shared" si="9"/>
        <v>-1841398.8599999994</v>
      </c>
      <c r="F28" s="109">
        <f t="shared" si="9"/>
        <v>-1878226.8372000009</v>
      </c>
      <c r="G28" s="110">
        <f t="shared" si="9"/>
        <v>1176989</v>
      </c>
      <c r="H28" s="110">
        <f t="shared" si="9"/>
        <v>1200528.7800000012</v>
      </c>
      <c r="I28" s="110">
        <f t="shared" si="9"/>
        <v>1224539.3555999994</v>
      </c>
      <c r="J28" s="109">
        <f t="shared" si="9"/>
        <v>-1915791.3739440069</v>
      </c>
      <c r="K28" s="109">
        <f t="shared" si="9"/>
        <v>-1954107.201422885</v>
      </c>
      <c r="L28" s="109">
        <f t="shared" si="9"/>
        <v>-1993189.34545134</v>
      </c>
      <c r="M28" s="109">
        <f t="shared" si="9"/>
        <v>-2033053.1323603615</v>
      </c>
      <c r="N28" s="109">
        <f t="shared" si="9"/>
        <v>-2073714.19500757</v>
      </c>
      <c r="O28" s="109">
        <f t="shared" si="9"/>
        <v>52641122.85050849</v>
      </c>
      <c r="P28" s="109">
        <f t="shared" si="9"/>
        <v>53693945.30751866</v>
      </c>
      <c r="Q28" s="109">
        <f t="shared" si="9"/>
        <v>54767824.21366903</v>
      </c>
      <c r="R28" s="109">
        <f t="shared" si="9"/>
        <v>55863180.69794241</v>
      </c>
      <c r="S28" s="109">
        <f t="shared" si="9"/>
        <v>56980444.311901264</v>
      </c>
      <c r="T28" s="109">
        <f t="shared" si="9"/>
        <v>58120053.19813929</v>
      </c>
      <c r="U28" s="109">
        <f t="shared" si="9"/>
        <v>53693945.30751866</v>
      </c>
      <c r="V28" s="109">
        <f t="shared" si="9"/>
        <v>54767824.21366903</v>
      </c>
      <c r="W28" s="109">
        <f t="shared" si="9"/>
        <v>55863180.69794241</v>
      </c>
      <c r="X28" s="109">
        <f t="shared" si="9"/>
        <v>56980444.311901264</v>
      </c>
      <c r="Y28" s="109">
        <f t="shared" si="9"/>
        <v>58120053.19813929</v>
      </c>
      <c r="Z28" s="109">
        <f t="shared" si="9"/>
        <v>59282454.26210208</v>
      </c>
      <c r="AA28" s="109">
        <f t="shared" si="9"/>
        <v>54767824.21366903</v>
      </c>
    </row>
    <row r="29" spans="1:27" s="94" customFormat="1" ht="15.75" customHeight="1">
      <c r="A29" s="99" t="s">
        <v>186</v>
      </c>
      <c r="B29" s="100" t="s">
        <v>187</v>
      </c>
      <c r="C29" s="118"/>
      <c r="D29" s="119"/>
      <c r="E29" s="119"/>
      <c r="F29" s="119"/>
      <c r="G29" s="120"/>
      <c r="H29" s="120"/>
      <c r="I29" s="120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</row>
    <row r="30" spans="1:27" ht="15" customHeight="1">
      <c r="A30" s="104" t="s">
        <v>188</v>
      </c>
      <c r="B30" s="121" t="s">
        <v>193</v>
      </c>
      <c r="C30" s="118"/>
      <c r="D30" s="119">
        <f aca="true" t="shared" si="10" ref="D30:U30">D5/D26*100</f>
        <v>41.41810634729749</v>
      </c>
      <c r="E30" s="119">
        <f t="shared" si="10"/>
        <v>34.07051911750132</v>
      </c>
      <c r="F30" s="119">
        <f t="shared" si="10"/>
        <v>27.636995604301685</v>
      </c>
      <c r="G30" s="120">
        <f t="shared" si="10"/>
        <v>40.54129793151132</v>
      </c>
      <c r="H30" s="120">
        <f t="shared" si="10"/>
        <v>33.34925683568824</v>
      </c>
      <c r="I30" s="120">
        <f t="shared" si="10"/>
        <v>27.051929012176373</v>
      </c>
      <c r="J30" s="119">
        <f t="shared" si="10"/>
        <v>21.235190931885047</v>
      </c>
      <c r="K30" s="119">
        <f t="shared" si="10"/>
        <v>16.4978539730406</v>
      </c>
      <c r="L30" s="119">
        <f t="shared" si="10"/>
        <v>12.536392490162596</v>
      </c>
      <c r="M30" s="119">
        <f t="shared" si="10"/>
        <v>9.114960331490634</v>
      </c>
      <c r="N30" s="119">
        <f t="shared" si="10"/>
        <v>5.750305623286278</v>
      </c>
      <c r="O30" s="119">
        <f t="shared" si="10"/>
        <v>2.8187772663168027</v>
      </c>
      <c r="P30" s="119">
        <f t="shared" si="10"/>
        <v>0</v>
      </c>
      <c r="Q30" s="119">
        <f t="shared" si="10"/>
        <v>0</v>
      </c>
      <c r="R30" s="119">
        <f t="shared" si="10"/>
        <v>0</v>
      </c>
      <c r="S30" s="119">
        <f t="shared" si="10"/>
        <v>0</v>
      </c>
      <c r="T30" s="119">
        <f t="shared" si="10"/>
        <v>0</v>
      </c>
      <c r="U30" s="119">
        <f t="shared" si="10"/>
        <v>0</v>
      </c>
      <c r="V30" s="119"/>
      <c r="W30" s="119"/>
      <c r="X30" s="119"/>
      <c r="Y30" s="119"/>
      <c r="Z30" s="119"/>
      <c r="AA30" s="119">
        <f>AA5/AA26*100</f>
        <v>0</v>
      </c>
    </row>
    <row r="31" spans="1:27" ht="27" customHeight="1">
      <c r="A31" s="104" t="s">
        <v>189</v>
      </c>
      <c r="B31" s="121" t="s">
        <v>194</v>
      </c>
      <c r="C31" s="118"/>
      <c r="D31" s="119">
        <f aca="true" t="shared" si="11" ref="D31:U31">(D6+D10-D15)/D26*100</f>
        <v>41.41810634729749</v>
      </c>
      <c r="E31" s="119">
        <f t="shared" si="11"/>
        <v>34.07051911750132</v>
      </c>
      <c r="F31" s="119">
        <f t="shared" si="11"/>
        <v>27.636995604301685</v>
      </c>
      <c r="G31" s="120">
        <f t="shared" si="11"/>
        <v>40.54129793151132</v>
      </c>
      <c r="H31" s="120">
        <f t="shared" si="11"/>
        <v>33.34925683568824</v>
      </c>
      <c r="I31" s="120">
        <f t="shared" si="11"/>
        <v>27.051929012176373</v>
      </c>
      <c r="J31" s="119">
        <f t="shared" si="11"/>
        <v>21.235190931885047</v>
      </c>
      <c r="K31" s="119">
        <f t="shared" si="11"/>
        <v>16.4978539730406</v>
      </c>
      <c r="L31" s="119">
        <f t="shared" si="11"/>
        <v>12.536392490162596</v>
      </c>
      <c r="M31" s="119">
        <f t="shared" si="11"/>
        <v>9.114960331490634</v>
      </c>
      <c r="N31" s="119">
        <f t="shared" si="11"/>
        <v>5.750305623286278</v>
      </c>
      <c r="O31" s="119">
        <f t="shared" si="11"/>
        <v>2.8187772663168027</v>
      </c>
      <c r="P31" s="119">
        <f t="shared" si="11"/>
        <v>0</v>
      </c>
      <c r="Q31" s="119">
        <f t="shared" si="11"/>
        <v>0</v>
      </c>
      <c r="R31" s="119">
        <f t="shared" si="11"/>
        <v>0</v>
      </c>
      <c r="S31" s="119">
        <f t="shared" si="11"/>
        <v>0</v>
      </c>
      <c r="T31" s="119">
        <f t="shared" si="11"/>
        <v>0</v>
      </c>
      <c r="U31" s="119">
        <f t="shared" si="11"/>
        <v>0</v>
      </c>
      <c r="V31" s="119"/>
      <c r="W31" s="119"/>
      <c r="X31" s="119"/>
      <c r="Y31" s="119"/>
      <c r="Z31" s="119"/>
      <c r="AA31" s="119">
        <f>(AA6+AA10-AA15)/AA26*100</f>
        <v>0</v>
      </c>
    </row>
    <row r="32" spans="1:27" ht="15" customHeight="1">
      <c r="A32" s="104" t="s">
        <v>190</v>
      </c>
      <c r="B32" s="121" t="s">
        <v>195</v>
      </c>
      <c r="C32" s="118"/>
      <c r="D32" s="119">
        <f aca="true" t="shared" si="12" ref="D32:AA32">(D18/D26)*100</f>
        <v>10.962438182983234</v>
      </c>
      <c r="E32" s="119">
        <f t="shared" si="12"/>
        <v>9.48669543339401</v>
      </c>
      <c r="F32" s="119">
        <f t="shared" si="12"/>
        <v>8.341817991117159</v>
      </c>
      <c r="G32" s="120">
        <f t="shared" si="12"/>
        <v>10.730366779820148</v>
      </c>
      <c r="H32" s="120">
        <f t="shared" si="12"/>
        <v>9.28586504476513</v>
      </c>
      <c r="I32" s="120">
        <f t="shared" si="12"/>
        <v>8.165224301482064</v>
      </c>
      <c r="J32" s="119">
        <f t="shared" si="12"/>
        <v>9.81771694973591</v>
      </c>
      <c r="K32" s="119">
        <f t="shared" si="12"/>
        <v>8.210120615402506</v>
      </c>
      <c r="L32" s="119">
        <f t="shared" si="12"/>
        <v>7.141714306537211</v>
      </c>
      <c r="M32" s="119">
        <f t="shared" si="12"/>
        <v>6.297295855297961</v>
      </c>
      <c r="N32" s="119">
        <f t="shared" si="12"/>
        <v>6.010422614924173</v>
      </c>
      <c r="O32" s="119">
        <f t="shared" si="12"/>
        <v>5.343217810484805</v>
      </c>
      <c r="P32" s="119">
        <f t="shared" si="12"/>
        <v>4.999442314358124</v>
      </c>
      <c r="Q32" s="119">
        <f t="shared" si="12"/>
        <v>1.954792954148419</v>
      </c>
      <c r="R32" s="119">
        <f t="shared" si="12"/>
        <v>1.8463400856997418</v>
      </c>
      <c r="S32" s="119">
        <f t="shared" si="12"/>
        <v>1.741388716531194</v>
      </c>
      <c r="T32" s="119">
        <f t="shared" si="12"/>
        <v>1.64556206920225</v>
      </c>
      <c r="U32" s="119">
        <f t="shared" si="12"/>
        <v>1.0277482993560971</v>
      </c>
      <c r="V32" s="119">
        <f t="shared" si="12"/>
        <v>0</v>
      </c>
      <c r="W32" s="119">
        <f t="shared" si="12"/>
        <v>0</v>
      </c>
      <c r="X32" s="119">
        <f t="shared" si="12"/>
        <v>0</v>
      </c>
      <c r="Y32" s="119">
        <f t="shared" si="12"/>
        <v>0</v>
      </c>
      <c r="Z32" s="119">
        <f t="shared" si="12"/>
        <v>0</v>
      </c>
      <c r="AA32" s="119">
        <f t="shared" si="12"/>
        <v>0</v>
      </c>
    </row>
    <row r="33" spans="1:27" ht="24.75" customHeight="1">
      <c r="A33" s="104" t="s">
        <v>191</v>
      </c>
      <c r="B33" s="121" t="s">
        <v>196</v>
      </c>
      <c r="C33" s="118"/>
      <c r="D33" s="119">
        <f aca="true" t="shared" si="13" ref="D33:U33">(D19+D25)/D26*100</f>
        <v>10.962438182983234</v>
      </c>
      <c r="E33" s="119">
        <f t="shared" si="13"/>
        <v>9.48669543339401</v>
      </c>
      <c r="F33" s="119">
        <f t="shared" si="13"/>
        <v>8.341817991117159</v>
      </c>
      <c r="G33" s="120">
        <f t="shared" si="13"/>
        <v>10.730366779820148</v>
      </c>
      <c r="H33" s="120">
        <f t="shared" si="13"/>
        <v>9.28586504476513</v>
      </c>
      <c r="I33" s="120">
        <f t="shared" si="13"/>
        <v>8.165224301482064</v>
      </c>
      <c r="J33" s="119">
        <f t="shared" si="13"/>
        <v>9.81771694973591</v>
      </c>
      <c r="K33" s="119">
        <f t="shared" si="13"/>
        <v>8.210120615402506</v>
      </c>
      <c r="L33" s="122">
        <f t="shared" si="13"/>
        <v>7.141714306537211</v>
      </c>
      <c r="M33" s="119">
        <f t="shared" si="13"/>
        <v>6.297295855297961</v>
      </c>
      <c r="N33" s="119">
        <f t="shared" si="13"/>
        <v>6.010422614924173</v>
      </c>
      <c r="O33" s="119">
        <f t="shared" si="13"/>
        <v>5.343217810484805</v>
      </c>
      <c r="P33" s="119">
        <f t="shared" si="13"/>
        <v>4.999442314358124</v>
      </c>
      <c r="Q33" s="119">
        <f t="shared" si="13"/>
        <v>1.954792954148419</v>
      </c>
      <c r="R33" s="119">
        <f t="shared" si="13"/>
        <v>1.8463400856997418</v>
      </c>
      <c r="S33" s="119">
        <f t="shared" si="13"/>
        <v>1.741388716531194</v>
      </c>
      <c r="T33" s="119">
        <f t="shared" si="13"/>
        <v>1.64556206920225</v>
      </c>
      <c r="U33" s="119">
        <f t="shared" si="13"/>
        <v>1.0277482993560971</v>
      </c>
      <c r="V33" s="119"/>
      <c r="W33" s="119"/>
      <c r="X33" s="119"/>
      <c r="Y33" s="119"/>
      <c r="Z33" s="119"/>
      <c r="AA33" s="119">
        <f>(AA19+AA25)/AA26*100</f>
        <v>0.26197325048480646</v>
      </c>
    </row>
    <row r="34" spans="3:27" ht="12.75"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</row>
  </sheetData>
  <mergeCells count="7">
    <mergeCell ref="C2:C3"/>
    <mergeCell ref="D2:AA2"/>
    <mergeCell ref="A1:R1"/>
    <mergeCell ref="A22:A23"/>
    <mergeCell ref="B22:B23"/>
    <mergeCell ref="A2:A3"/>
    <mergeCell ref="B2:B3"/>
  </mergeCells>
  <printOptions/>
  <pageMargins left="0.25" right="0.31496062992125984" top="0.9055118110236221" bottom="0.3937007874015748" header="0.2755905511811024" footer="0.2362204724409449"/>
  <pageSetup firstPageNumber="1" useFirstPageNumber="1" horizontalDpi="600" verticalDpi="600" orientation="landscape" paperSize="9" scale="95" r:id="rId1"/>
  <headerFooter alignWithMargins="0">
    <oddHeader>&amp;CZałącznik nr 2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31"/>
  <sheetViews>
    <sheetView view="pageBreakPreview" zoomScaleNormal="85" zoomScaleSheetLayoutView="100" workbookViewId="0" topLeftCell="A2">
      <selection activeCell="D20" sqref="D20"/>
    </sheetView>
  </sheetViews>
  <sheetFormatPr defaultColWidth="9.140625" defaultRowHeight="12.75"/>
  <cols>
    <col min="1" max="1" width="3.57421875" style="65" bestFit="1" customWidth="1"/>
    <col min="2" max="2" width="19.8515625" style="65" customWidth="1"/>
    <col min="3" max="3" width="10.7109375" style="65" customWidth="1"/>
    <col min="4" max="4" width="10.00390625" style="65" customWidth="1"/>
    <col min="5" max="5" width="12.00390625" style="65" customWidth="1"/>
    <col min="6" max="6" width="9.140625" style="65" customWidth="1"/>
    <col min="7" max="8" width="8.421875" style="65" customWidth="1"/>
    <col min="9" max="9" width="8.7109375" style="65" customWidth="1"/>
    <col min="10" max="11" width="7.7109375" style="65" customWidth="1"/>
    <col min="12" max="12" width="9.7109375" style="65" customWidth="1"/>
    <col min="13" max="13" width="11.7109375" style="65" customWidth="1"/>
    <col min="14" max="14" width="12.421875" style="65" customWidth="1"/>
    <col min="15" max="15" width="8.28125" style="65" customWidth="1"/>
    <col min="16" max="16" width="8.140625" style="65" customWidth="1"/>
    <col min="17" max="17" width="8.7109375" style="65" customWidth="1"/>
    <col min="18" max="16384" width="10.28125" style="65" customWidth="1"/>
  </cols>
  <sheetData>
    <row r="1" spans="1:17" ht="16.5" customHeight="1">
      <c r="A1" s="135" t="s">
        <v>67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ht="2.25" customHeight="1">
      <c r="Q2" s="65" t="s">
        <v>68</v>
      </c>
    </row>
    <row r="3" spans="1:17" ht="11.25">
      <c r="A3" s="133" t="s">
        <v>69</v>
      </c>
      <c r="B3" s="133" t="s">
        <v>70</v>
      </c>
      <c r="C3" s="140" t="s">
        <v>71</v>
      </c>
      <c r="D3" s="140" t="s">
        <v>72</v>
      </c>
      <c r="E3" s="140" t="s">
        <v>73</v>
      </c>
      <c r="F3" s="133" t="s">
        <v>74</v>
      </c>
      <c r="G3" s="133"/>
      <c r="H3" s="133" t="s">
        <v>75</v>
      </c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1.25">
      <c r="A4" s="133"/>
      <c r="B4" s="133"/>
      <c r="C4" s="140"/>
      <c r="D4" s="140"/>
      <c r="E4" s="140"/>
      <c r="F4" s="140" t="s">
        <v>76</v>
      </c>
      <c r="G4" s="140" t="s">
        <v>77</v>
      </c>
      <c r="H4" s="133" t="s">
        <v>78</v>
      </c>
      <c r="I4" s="133"/>
      <c r="J4" s="133"/>
      <c r="K4" s="133"/>
      <c r="L4" s="133"/>
      <c r="M4" s="133"/>
      <c r="N4" s="133"/>
      <c r="O4" s="133"/>
      <c r="P4" s="133"/>
      <c r="Q4" s="133"/>
    </row>
    <row r="5" spans="1:17" ht="11.25">
      <c r="A5" s="133"/>
      <c r="B5" s="133"/>
      <c r="C5" s="140"/>
      <c r="D5" s="140"/>
      <c r="E5" s="140"/>
      <c r="F5" s="140"/>
      <c r="G5" s="140"/>
      <c r="H5" s="140" t="s">
        <v>79</v>
      </c>
      <c r="I5" s="133" t="s">
        <v>80</v>
      </c>
      <c r="J5" s="133"/>
      <c r="K5" s="133"/>
      <c r="L5" s="133"/>
      <c r="M5" s="133"/>
      <c r="N5" s="133"/>
      <c r="O5" s="133"/>
      <c r="P5" s="133"/>
      <c r="Q5" s="133"/>
    </row>
    <row r="6" spans="1:17" ht="14.25" customHeight="1">
      <c r="A6" s="133"/>
      <c r="B6" s="133"/>
      <c r="C6" s="140"/>
      <c r="D6" s="140"/>
      <c r="E6" s="140"/>
      <c r="F6" s="140"/>
      <c r="G6" s="140"/>
      <c r="H6" s="140"/>
      <c r="I6" s="133" t="s">
        <v>81</v>
      </c>
      <c r="J6" s="133"/>
      <c r="K6" s="133"/>
      <c r="L6" s="133"/>
      <c r="M6" s="133" t="s">
        <v>82</v>
      </c>
      <c r="N6" s="133"/>
      <c r="O6" s="133"/>
      <c r="P6" s="133"/>
      <c r="Q6" s="133"/>
    </row>
    <row r="7" spans="1:17" ht="12.75" customHeight="1">
      <c r="A7" s="133"/>
      <c r="B7" s="133"/>
      <c r="C7" s="140"/>
      <c r="D7" s="140"/>
      <c r="E7" s="140"/>
      <c r="F7" s="140"/>
      <c r="G7" s="140"/>
      <c r="H7" s="140"/>
      <c r="I7" s="140" t="s">
        <v>83</v>
      </c>
      <c r="J7" s="133" t="s">
        <v>84</v>
      </c>
      <c r="K7" s="133"/>
      <c r="L7" s="133"/>
      <c r="M7" s="140" t="s">
        <v>85</v>
      </c>
      <c r="N7" s="140" t="s">
        <v>84</v>
      </c>
      <c r="O7" s="140"/>
      <c r="P7" s="140"/>
      <c r="Q7" s="140"/>
    </row>
    <row r="8" spans="1:17" ht="48" customHeight="1">
      <c r="A8" s="133"/>
      <c r="B8" s="133"/>
      <c r="C8" s="140"/>
      <c r="D8" s="140"/>
      <c r="E8" s="140"/>
      <c r="F8" s="140"/>
      <c r="G8" s="140"/>
      <c r="H8" s="140"/>
      <c r="I8" s="140"/>
      <c r="J8" s="66" t="s">
        <v>86</v>
      </c>
      <c r="K8" s="66" t="s">
        <v>87</v>
      </c>
      <c r="L8" s="66" t="s">
        <v>88</v>
      </c>
      <c r="M8" s="140"/>
      <c r="N8" s="66" t="s">
        <v>89</v>
      </c>
      <c r="O8" s="66" t="s">
        <v>86</v>
      </c>
      <c r="P8" s="66" t="s">
        <v>87</v>
      </c>
      <c r="Q8" s="66" t="s">
        <v>88</v>
      </c>
    </row>
    <row r="9" spans="1:17" ht="7.5" customHeight="1">
      <c r="A9" s="67">
        <v>1</v>
      </c>
      <c r="B9" s="67">
        <v>2</v>
      </c>
      <c r="C9" s="67">
        <v>3</v>
      </c>
      <c r="D9" s="67">
        <v>4</v>
      </c>
      <c r="E9" s="67">
        <v>5</v>
      </c>
      <c r="F9" s="67">
        <v>6</v>
      </c>
      <c r="G9" s="67">
        <v>7</v>
      </c>
      <c r="H9" s="67">
        <v>8</v>
      </c>
      <c r="I9" s="67">
        <v>9</v>
      </c>
      <c r="J9" s="67">
        <v>10</v>
      </c>
      <c r="K9" s="67">
        <v>11</v>
      </c>
      <c r="L9" s="67">
        <v>12</v>
      </c>
      <c r="M9" s="67">
        <v>13</v>
      </c>
      <c r="N9" s="67">
        <v>14</v>
      </c>
      <c r="O9" s="67">
        <v>15</v>
      </c>
      <c r="P9" s="67">
        <v>16</v>
      </c>
      <c r="Q9" s="67">
        <v>17</v>
      </c>
    </row>
    <row r="10" spans="1:17" s="71" customFormat="1" ht="14.25" customHeight="1">
      <c r="A10" s="68">
        <v>1</v>
      </c>
      <c r="B10" s="69" t="s">
        <v>90</v>
      </c>
      <c r="C10" s="141" t="s">
        <v>91</v>
      </c>
      <c r="D10" s="142"/>
      <c r="E10" s="70">
        <f aca="true" t="shared" si="0" ref="E10:Q10">E15+E38+E46+E54+E62+E70+E23+E30</f>
        <v>21561940</v>
      </c>
      <c r="F10" s="70">
        <f t="shared" si="0"/>
        <v>3233076</v>
      </c>
      <c r="G10" s="70">
        <f t="shared" si="0"/>
        <v>18328864</v>
      </c>
      <c r="H10" s="70">
        <f t="shared" si="0"/>
        <v>21561940</v>
      </c>
      <c r="I10" s="70">
        <f t="shared" si="0"/>
        <v>3233076</v>
      </c>
      <c r="J10" s="70">
        <f t="shared" si="0"/>
        <v>0</v>
      </c>
      <c r="K10" s="70">
        <f t="shared" si="0"/>
        <v>0</v>
      </c>
      <c r="L10" s="70">
        <f t="shared" si="0"/>
        <v>3233076</v>
      </c>
      <c r="M10" s="70">
        <f t="shared" si="0"/>
        <v>18328864</v>
      </c>
      <c r="N10" s="70">
        <f t="shared" si="0"/>
        <v>0</v>
      </c>
      <c r="O10" s="70">
        <f t="shared" si="0"/>
        <v>0</v>
      </c>
      <c r="P10" s="70">
        <f t="shared" si="0"/>
        <v>0</v>
      </c>
      <c r="Q10" s="70">
        <f t="shared" si="0"/>
        <v>18328864</v>
      </c>
    </row>
    <row r="11" spans="1:17" ht="33.75">
      <c r="A11" s="134" t="s">
        <v>92</v>
      </c>
      <c r="B11" s="72" t="s">
        <v>93</v>
      </c>
      <c r="C11" s="73"/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</row>
    <row r="12" spans="1:17" ht="45">
      <c r="A12" s="134"/>
      <c r="B12" s="72" t="s">
        <v>94</v>
      </c>
      <c r="C12" s="73"/>
      <c r="D12" s="73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1:17" ht="33.75">
      <c r="A13" s="134"/>
      <c r="B13" s="72" t="s">
        <v>95</v>
      </c>
      <c r="C13" s="73"/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14" spans="1:17" ht="45" customHeight="1">
      <c r="A14" s="134"/>
      <c r="B14" s="72" t="s">
        <v>96</v>
      </c>
      <c r="C14" s="73">
        <v>312</v>
      </c>
      <c r="D14" s="75" t="s">
        <v>97</v>
      </c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</row>
    <row r="15" spans="1:17" ht="11.25">
      <c r="A15" s="134"/>
      <c r="B15" s="76" t="s">
        <v>98</v>
      </c>
      <c r="C15" s="77"/>
      <c r="D15" s="78"/>
      <c r="E15" s="77">
        <f>G15+F15</f>
        <v>202810</v>
      </c>
      <c r="F15" s="77">
        <f aca="true" t="shared" si="1" ref="F15:Q15">SUM(F16:F18)</f>
        <v>30422</v>
      </c>
      <c r="G15" s="77">
        <f t="shared" si="1"/>
        <v>172388</v>
      </c>
      <c r="H15" s="77">
        <f t="shared" si="1"/>
        <v>202810</v>
      </c>
      <c r="I15" s="77">
        <f t="shared" si="1"/>
        <v>30422</v>
      </c>
      <c r="J15" s="77">
        <f t="shared" si="1"/>
        <v>0</v>
      </c>
      <c r="K15" s="77">
        <f t="shared" si="1"/>
        <v>0</v>
      </c>
      <c r="L15" s="77">
        <f t="shared" si="1"/>
        <v>30422</v>
      </c>
      <c r="M15" s="77">
        <f t="shared" si="1"/>
        <v>172388</v>
      </c>
      <c r="N15" s="77">
        <f t="shared" si="1"/>
        <v>0</v>
      </c>
      <c r="O15" s="77">
        <f t="shared" si="1"/>
        <v>0</v>
      </c>
      <c r="P15" s="77">
        <f t="shared" si="1"/>
        <v>0</v>
      </c>
      <c r="Q15" s="77">
        <f t="shared" si="1"/>
        <v>172388</v>
      </c>
    </row>
    <row r="16" spans="1:17" ht="11.25">
      <c r="A16" s="134"/>
      <c r="B16" s="76" t="s">
        <v>99</v>
      </c>
      <c r="C16" s="74"/>
      <c r="D16" s="74"/>
      <c r="E16" s="77">
        <f>G16+F16</f>
        <v>202810</v>
      </c>
      <c r="F16" s="77">
        <v>30422</v>
      </c>
      <c r="G16" s="77">
        <v>172388</v>
      </c>
      <c r="H16" s="74">
        <f>I16+M16</f>
        <v>202810</v>
      </c>
      <c r="I16" s="74">
        <f>J16+K16+L16</f>
        <v>30422</v>
      </c>
      <c r="J16" s="74">
        <v>0</v>
      </c>
      <c r="K16" s="74">
        <v>0</v>
      </c>
      <c r="L16" s="74">
        <v>30422</v>
      </c>
      <c r="M16" s="74">
        <f>N16+O16+P16+Q16</f>
        <v>172388</v>
      </c>
      <c r="N16" s="74">
        <v>0</v>
      </c>
      <c r="O16" s="74">
        <v>0</v>
      </c>
      <c r="P16" s="74">
        <v>0</v>
      </c>
      <c r="Q16" s="74">
        <v>172388</v>
      </c>
    </row>
    <row r="17" spans="1:17" ht="11.25">
      <c r="A17" s="134"/>
      <c r="B17" s="76" t="s">
        <v>100</v>
      </c>
      <c r="C17" s="74"/>
      <c r="D17" s="74"/>
      <c r="E17" s="77">
        <v>0</v>
      </c>
      <c r="F17" s="77">
        <v>0</v>
      </c>
      <c r="G17" s="77">
        <v>0</v>
      </c>
      <c r="H17" s="74">
        <f>I17+M17</f>
        <v>0</v>
      </c>
      <c r="I17" s="74">
        <f>J17+K17+L17</f>
        <v>0</v>
      </c>
      <c r="J17" s="74">
        <v>0</v>
      </c>
      <c r="K17" s="74">
        <v>0</v>
      </c>
      <c r="L17" s="74">
        <v>0</v>
      </c>
      <c r="M17" s="74">
        <f>N17+O17+P17+Q17</f>
        <v>0</v>
      </c>
      <c r="N17" s="74">
        <v>0</v>
      </c>
      <c r="O17" s="74">
        <v>0</v>
      </c>
      <c r="P17" s="74">
        <v>0</v>
      </c>
      <c r="Q17" s="74">
        <v>0</v>
      </c>
    </row>
    <row r="18" spans="1:17" ht="11.25">
      <c r="A18" s="134"/>
      <c r="B18" s="76" t="s">
        <v>101</v>
      </c>
      <c r="C18" s="74"/>
      <c r="D18" s="74"/>
      <c r="E18" s="77">
        <v>0</v>
      </c>
      <c r="F18" s="77">
        <v>0</v>
      </c>
      <c r="G18" s="77">
        <v>0</v>
      </c>
      <c r="H18" s="74">
        <f>I18+M18</f>
        <v>0</v>
      </c>
      <c r="I18" s="74">
        <f>J18+K18+L18</f>
        <v>0</v>
      </c>
      <c r="J18" s="74">
        <v>0</v>
      </c>
      <c r="K18" s="74">
        <v>0</v>
      </c>
      <c r="L18" s="74">
        <v>0</v>
      </c>
      <c r="M18" s="74">
        <f>N18+O18+P18+Q18</f>
        <v>0</v>
      </c>
      <c r="N18" s="74">
        <v>0</v>
      </c>
      <c r="O18" s="74">
        <v>0</v>
      </c>
      <c r="P18" s="74">
        <v>0</v>
      </c>
      <c r="Q18" s="74">
        <v>0</v>
      </c>
    </row>
    <row r="19" spans="1:17" ht="33.75">
      <c r="A19" s="134" t="s">
        <v>102</v>
      </c>
      <c r="B19" s="72" t="s">
        <v>93</v>
      </c>
      <c r="C19" s="73"/>
      <c r="D19" s="73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</row>
    <row r="20" spans="1:17" ht="45">
      <c r="A20" s="134"/>
      <c r="B20" s="72" t="s">
        <v>94</v>
      </c>
      <c r="C20" s="73"/>
      <c r="D20" s="73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1:17" ht="33.75">
      <c r="A21" s="134"/>
      <c r="B21" s="72" t="s">
        <v>95</v>
      </c>
      <c r="C21" s="73"/>
      <c r="D21" s="73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1:17" ht="33" customHeight="1">
      <c r="A22" s="134"/>
      <c r="B22" s="72" t="s">
        <v>103</v>
      </c>
      <c r="C22" s="73">
        <v>312</v>
      </c>
      <c r="D22" s="75" t="s">
        <v>97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1:17" ht="11.25">
      <c r="A23" s="134"/>
      <c r="B23" s="76" t="s">
        <v>98</v>
      </c>
      <c r="C23" s="77"/>
      <c r="D23" s="78"/>
      <c r="E23" s="77">
        <f>G23+F23</f>
        <v>151030</v>
      </c>
      <c r="F23" s="77">
        <f aca="true" t="shared" si="2" ref="F23:Q23">SUM(F24:F26)</f>
        <v>22654</v>
      </c>
      <c r="G23" s="77">
        <f t="shared" si="2"/>
        <v>128376</v>
      </c>
      <c r="H23" s="77">
        <f t="shared" si="2"/>
        <v>151030</v>
      </c>
      <c r="I23" s="77">
        <f t="shared" si="2"/>
        <v>22654</v>
      </c>
      <c r="J23" s="77">
        <f t="shared" si="2"/>
        <v>0</v>
      </c>
      <c r="K23" s="77">
        <f t="shared" si="2"/>
        <v>0</v>
      </c>
      <c r="L23" s="77">
        <f t="shared" si="2"/>
        <v>22654</v>
      </c>
      <c r="M23" s="77">
        <f t="shared" si="2"/>
        <v>128376</v>
      </c>
      <c r="N23" s="77">
        <f t="shared" si="2"/>
        <v>0</v>
      </c>
      <c r="O23" s="77">
        <f t="shared" si="2"/>
        <v>0</v>
      </c>
      <c r="P23" s="77">
        <f t="shared" si="2"/>
        <v>0</v>
      </c>
      <c r="Q23" s="77">
        <f t="shared" si="2"/>
        <v>128376</v>
      </c>
    </row>
    <row r="24" spans="1:17" ht="11.25">
      <c r="A24" s="134"/>
      <c r="B24" s="76" t="s">
        <v>99</v>
      </c>
      <c r="C24" s="74"/>
      <c r="D24" s="74"/>
      <c r="E24" s="77">
        <f>G24+F24</f>
        <v>151030</v>
      </c>
      <c r="F24" s="77">
        <v>22654</v>
      </c>
      <c r="G24" s="77">
        <v>128376</v>
      </c>
      <c r="H24" s="74">
        <f>I24+M24</f>
        <v>151030</v>
      </c>
      <c r="I24" s="74">
        <f>J24+K24+L24</f>
        <v>22654</v>
      </c>
      <c r="J24" s="74">
        <v>0</v>
      </c>
      <c r="K24" s="74">
        <v>0</v>
      </c>
      <c r="L24" s="74">
        <v>22654</v>
      </c>
      <c r="M24" s="74">
        <f>N24+O24+P24+Q24</f>
        <v>128376</v>
      </c>
      <c r="N24" s="74">
        <v>0</v>
      </c>
      <c r="O24" s="74">
        <v>0</v>
      </c>
      <c r="P24" s="74">
        <v>0</v>
      </c>
      <c r="Q24" s="74">
        <v>128376</v>
      </c>
    </row>
    <row r="25" spans="1:17" ht="11.25">
      <c r="A25" s="134"/>
      <c r="B25" s="76" t="s">
        <v>100</v>
      </c>
      <c r="C25" s="74"/>
      <c r="D25" s="74"/>
      <c r="E25" s="77">
        <v>0</v>
      </c>
      <c r="F25" s="77">
        <v>0</v>
      </c>
      <c r="G25" s="77">
        <v>0</v>
      </c>
      <c r="H25" s="74">
        <f>I25+M25</f>
        <v>0</v>
      </c>
      <c r="I25" s="74">
        <f>J25+K25+L25</f>
        <v>0</v>
      </c>
      <c r="J25" s="74">
        <v>0</v>
      </c>
      <c r="K25" s="74">
        <v>0</v>
      </c>
      <c r="L25" s="74">
        <v>0</v>
      </c>
      <c r="M25" s="74">
        <f>N25+O25+P25+Q25</f>
        <v>0</v>
      </c>
      <c r="N25" s="74">
        <v>0</v>
      </c>
      <c r="O25" s="74">
        <v>0</v>
      </c>
      <c r="P25" s="74">
        <v>0</v>
      </c>
      <c r="Q25" s="74">
        <v>0</v>
      </c>
    </row>
    <row r="26" spans="1:17" ht="11.25">
      <c r="A26" s="134"/>
      <c r="B26" s="76" t="s">
        <v>101</v>
      </c>
      <c r="C26" s="74"/>
      <c r="D26" s="74"/>
      <c r="E26" s="77">
        <v>0</v>
      </c>
      <c r="F26" s="77">
        <v>0</v>
      </c>
      <c r="G26" s="77">
        <v>0</v>
      </c>
      <c r="H26" s="74">
        <f>I26+M26</f>
        <v>0</v>
      </c>
      <c r="I26" s="74">
        <f>J26+K26+L26</f>
        <v>0</v>
      </c>
      <c r="J26" s="74">
        <v>0</v>
      </c>
      <c r="K26" s="74">
        <v>0</v>
      </c>
      <c r="L26" s="74">
        <v>0</v>
      </c>
      <c r="M26" s="74">
        <f>N26+O26+P26+Q26</f>
        <v>0</v>
      </c>
      <c r="N26" s="74">
        <v>0</v>
      </c>
      <c r="O26" s="74">
        <v>0</v>
      </c>
      <c r="P26" s="74">
        <v>0</v>
      </c>
      <c r="Q26" s="74">
        <v>0</v>
      </c>
    </row>
    <row r="27" spans="1:17" ht="23.25" customHeight="1">
      <c r="A27" s="134" t="s">
        <v>104</v>
      </c>
      <c r="B27" s="72" t="s">
        <v>105</v>
      </c>
      <c r="C27" s="73"/>
      <c r="D27" s="73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8" spans="1:17" ht="66" customHeight="1">
      <c r="A28" s="134"/>
      <c r="B28" s="72" t="s">
        <v>106</v>
      </c>
      <c r="C28" s="73"/>
      <c r="D28" s="73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1:17" ht="44.25" customHeight="1">
      <c r="A29" s="134"/>
      <c r="B29" s="72" t="s">
        <v>107</v>
      </c>
      <c r="C29" s="73">
        <v>22</v>
      </c>
      <c r="D29" s="75" t="s">
        <v>108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1:17" ht="11.25">
      <c r="A30" s="134"/>
      <c r="B30" s="76" t="s">
        <v>98</v>
      </c>
      <c r="C30" s="77"/>
      <c r="D30" s="78"/>
      <c r="E30" s="77">
        <f>G30+F30</f>
        <v>8100</v>
      </c>
      <c r="F30" s="77">
        <f aca="true" t="shared" si="3" ref="F30:Q30">SUM(F31:F33)</f>
        <v>0</v>
      </c>
      <c r="G30" s="77">
        <f t="shared" si="3"/>
        <v>8100</v>
      </c>
      <c r="H30" s="77">
        <f t="shared" si="3"/>
        <v>8100</v>
      </c>
      <c r="I30" s="77">
        <f t="shared" si="3"/>
        <v>0</v>
      </c>
      <c r="J30" s="77">
        <f t="shared" si="3"/>
        <v>0</v>
      </c>
      <c r="K30" s="77">
        <f t="shared" si="3"/>
        <v>0</v>
      </c>
      <c r="L30" s="77">
        <f t="shared" si="3"/>
        <v>0</v>
      </c>
      <c r="M30" s="77">
        <f t="shared" si="3"/>
        <v>8100</v>
      </c>
      <c r="N30" s="77">
        <f t="shared" si="3"/>
        <v>0</v>
      </c>
      <c r="O30" s="77">
        <f t="shared" si="3"/>
        <v>0</v>
      </c>
      <c r="P30" s="77">
        <f t="shared" si="3"/>
        <v>0</v>
      </c>
      <c r="Q30" s="77">
        <f t="shared" si="3"/>
        <v>8100</v>
      </c>
    </row>
    <row r="31" spans="1:17" ht="11.25">
      <c r="A31" s="134"/>
      <c r="B31" s="76" t="s">
        <v>99</v>
      </c>
      <c r="C31" s="74"/>
      <c r="D31" s="74"/>
      <c r="E31" s="77">
        <f>G31+F31</f>
        <v>8100</v>
      </c>
      <c r="F31" s="77">
        <v>0</v>
      </c>
      <c r="G31" s="77">
        <v>8100</v>
      </c>
      <c r="H31" s="74">
        <f>I31+M31</f>
        <v>8100</v>
      </c>
      <c r="I31" s="74">
        <f>J31+K31+L31</f>
        <v>0</v>
      </c>
      <c r="J31" s="74">
        <v>0</v>
      </c>
      <c r="K31" s="74">
        <v>0</v>
      </c>
      <c r="L31" s="74">
        <v>0</v>
      </c>
      <c r="M31" s="74">
        <f>N31+O31+P31+Q31</f>
        <v>8100</v>
      </c>
      <c r="N31" s="74">
        <v>0</v>
      </c>
      <c r="O31" s="74">
        <v>0</v>
      </c>
      <c r="P31" s="74">
        <v>0</v>
      </c>
      <c r="Q31" s="74">
        <v>8100</v>
      </c>
    </row>
    <row r="32" spans="1:17" ht="11.25">
      <c r="A32" s="134"/>
      <c r="B32" s="76" t="s">
        <v>100</v>
      </c>
      <c r="C32" s="74"/>
      <c r="D32" s="74"/>
      <c r="E32" s="77">
        <v>0</v>
      </c>
      <c r="F32" s="77">
        <v>0</v>
      </c>
      <c r="G32" s="77">
        <v>0</v>
      </c>
      <c r="H32" s="74">
        <f>I32+M32</f>
        <v>0</v>
      </c>
      <c r="I32" s="74">
        <f>J32+K32+L32</f>
        <v>0</v>
      </c>
      <c r="J32" s="74">
        <v>0</v>
      </c>
      <c r="K32" s="74">
        <v>0</v>
      </c>
      <c r="L32" s="74">
        <v>0</v>
      </c>
      <c r="M32" s="74">
        <f>N32+O32+P32+Q32</f>
        <v>0</v>
      </c>
      <c r="N32" s="74">
        <v>0</v>
      </c>
      <c r="O32" s="74">
        <v>0</v>
      </c>
      <c r="P32" s="74">
        <v>0</v>
      </c>
      <c r="Q32" s="74">
        <v>0</v>
      </c>
    </row>
    <row r="33" spans="1:17" ht="11.25">
      <c r="A33" s="134"/>
      <c r="B33" s="76" t="s">
        <v>101</v>
      </c>
      <c r="C33" s="74"/>
      <c r="D33" s="74"/>
      <c r="E33" s="77">
        <v>0</v>
      </c>
      <c r="F33" s="77">
        <v>0</v>
      </c>
      <c r="G33" s="77">
        <v>0</v>
      </c>
      <c r="H33" s="74">
        <f>I33+M33</f>
        <v>0</v>
      </c>
      <c r="I33" s="74">
        <f>J33+K33+L33</f>
        <v>0</v>
      </c>
      <c r="J33" s="74">
        <v>0</v>
      </c>
      <c r="K33" s="74">
        <v>0</v>
      </c>
      <c r="L33" s="74">
        <v>0</v>
      </c>
      <c r="M33" s="74">
        <f>N33+O33+P33+Q33</f>
        <v>0</v>
      </c>
      <c r="N33" s="74">
        <v>0</v>
      </c>
      <c r="O33" s="74">
        <v>0</v>
      </c>
      <c r="P33" s="74">
        <v>0</v>
      </c>
      <c r="Q33" s="74">
        <v>0</v>
      </c>
    </row>
    <row r="34" spans="1:17" ht="33.75">
      <c r="A34" s="134" t="s">
        <v>109</v>
      </c>
      <c r="B34" s="72" t="s">
        <v>93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ht="45">
      <c r="A35" s="134"/>
      <c r="B35" s="72" t="s">
        <v>94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1:17" ht="33.75">
      <c r="A36" s="134"/>
      <c r="B36" s="72" t="s">
        <v>95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1:17" ht="32.25" customHeight="1">
      <c r="A37" s="134"/>
      <c r="B37" s="72" t="s">
        <v>110</v>
      </c>
      <c r="C37" s="73">
        <v>312</v>
      </c>
      <c r="D37" s="75" t="s">
        <v>97</v>
      </c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1:17" ht="11.25">
      <c r="A38" s="134"/>
      <c r="B38" s="76" t="s">
        <v>98</v>
      </c>
      <c r="C38" s="76"/>
      <c r="D38" s="76"/>
      <c r="E38" s="77">
        <f aca="true" t="shared" si="4" ref="E38:Q38">SUM(E39:E41)</f>
        <v>4200000</v>
      </c>
      <c r="F38" s="77">
        <f t="shared" si="4"/>
        <v>630000</v>
      </c>
      <c r="G38" s="77">
        <f t="shared" si="4"/>
        <v>3570000</v>
      </c>
      <c r="H38" s="77">
        <f t="shared" si="4"/>
        <v>4200000</v>
      </c>
      <c r="I38" s="77">
        <f t="shared" si="4"/>
        <v>630000</v>
      </c>
      <c r="J38" s="77">
        <f t="shared" si="4"/>
        <v>0</v>
      </c>
      <c r="K38" s="77">
        <f t="shared" si="4"/>
        <v>0</v>
      </c>
      <c r="L38" s="77">
        <f t="shared" si="4"/>
        <v>630000</v>
      </c>
      <c r="M38" s="77">
        <f t="shared" si="4"/>
        <v>3570000</v>
      </c>
      <c r="N38" s="77">
        <f t="shared" si="4"/>
        <v>0</v>
      </c>
      <c r="O38" s="77">
        <f t="shared" si="4"/>
        <v>0</v>
      </c>
      <c r="P38" s="77">
        <f t="shared" si="4"/>
        <v>0</v>
      </c>
      <c r="Q38" s="77">
        <f t="shared" si="4"/>
        <v>3570000</v>
      </c>
    </row>
    <row r="39" spans="1:17" ht="11.25">
      <c r="A39" s="134"/>
      <c r="B39" s="76" t="s">
        <v>99</v>
      </c>
      <c r="C39" s="73"/>
      <c r="D39" s="73"/>
      <c r="E39" s="77">
        <f>F39+G39</f>
        <v>0</v>
      </c>
      <c r="F39" s="77">
        <f>I39</f>
        <v>0</v>
      </c>
      <c r="G39" s="77">
        <f>M39</f>
        <v>0</v>
      </c>
      <c r="H39" s="74">
        <f>I39+M39</f>
        <v>0</v>
      </c>
      <c r="I39" s="74">
        <f>SUM(J39:L39)</f>
        <v>0</v>
      </c>
      <c r="J39" s="74"/>
      <c r="K39" s="74"/>
      <c r="L39" s="74"/>
      <c r="M39" s="74">
        <f>SUM(N39:Q39)</f>
        <v>0</v>
      </c>
      <c r="N39" s="74"/>
      <c r="O39" s="74"/>
      <c r="P39" s="74"/>
      <c r="Q39" s="74"/>
    </row>
    <row r="40" spans="1:17" ht="11.25">
      <c r="A40" s="134"/>
      <c r="B40" s="76" t="s">
        <v>100</v>
      </c>
      <c r="C40" s="73"/>
      <c r="D40" s="73"/>
      <c r="E40" s="77">
        <f>F40+G40</f>
        <v>4200000</v>
      </c>
      <c r="F40" s="77">
        <f>I40</f>
        <v>630000</v>
      </c>
      <c r="G40" s="77">
        <f>M40</f>
        <v>3570000</v>
      </c>
      <c r="H40" s="74">
        <f>I40+M40</f>
        <v>4200000</v>
      </c>
      <c r="I40" s="74">
        <f>SUM(J40:L40)</f>
        <v>630000</v>
      </c>
      <c r="J40" s="74"/>
      <c r="K40" s="74"/>
      <c r="L40" s="74">
        <v>630000</v>
      </c>
      <c r="M40" s="74">
        <f>SUM(N40:Q40)</f>
        <v>3570000</v>
      </c>
      <c r="N40" s="74"/>
      <c r="O40" s="74"/>
      <c r="P40" s="74"/>
      <c r="Q40" s="74">
        <v>3570000</v>
      </c>
    </row>
    <row r="41" spans="1:17" ht="11.25">
      <c r="A41" s="134"/>
      <c r="B41" s="76" t="s">
        <v>101</v>
      </c>
      <c r="C41" s="73"/>
      <c r="D41" s="73"/>
      <c r="E41" s="77">
        <f>F41+G41</f>
        <v>0</v>
      </c>
      <c r="F41" s="77">
        <f>I41</f>
        <v>0</v>
      </c>
      <c r="G41" s="77">
        <f>M41</f>
        <v>0</v>
      </c>
      <c r="H41" s="74">
        <f>I41+M41</f>
        <v>0</v>
      </c>
      <c r="I41" s="74">
        <f>SUM(J41:L41)</f>
        <v>0</v>
      </c>
      <c r="J41" s="74"/>
      <c r="K41" s="74"/>
      <c r="L41" s="74"/>
      <c r="M41" s="74">
        <f>SUM(N41:Q41)</f>
        <v>0</v>
      </c>
      <c r="N41" s="74"/>
      <c r="O41" s="74"/>
      <c r="P41" s="74"/>
      <c r="Q41" s="74"/>
    </row>
    <row r="42" spans="1:17" ht="33.75">
      <c r="A42" s="134" t="s">
        <v>111</v>
      </c>
      <c r="B42" s="72" t="s">
        <v>93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  <row r="43" spans="1:17" ht="45">
      <c r="A43" s="134"/>
      <c r="B43" s="72" t="s">
        <v>94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</row>
    <row r="44" spans="1:17" ht="33.75">
      <c r="A44" s="134"/>
      <c r="B44" s="72" t="s">
        <v>95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</row>
    <row r="45" spans="1:17" ht="33.75">
      <c r="A45" s="134"/>
      <c r="B45" s="72" t="s">
        <v>112</v>
      </c>
      <c r="C45" s="73">
        <v>312</v>
      </c>
      <c r="D45" s="75" t="s">
        <v>97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46" spans="1:17" ht="11.25">
      <c r="A46" s="134"/>
      <c r="B46" s="76" t="s">
        <v>98</v>
      </c>
      <c r="C46" s="76"/>
      <c r="D46" s="76"/>
      <c r="E46" s="77">
        <f aca="true" t="shared" si="5" ref="E46:Q46">SUM(E47:E49)</f>
        <v>2600000</v>
      </c>
      <c r="F46" s="77">
        <f t="shared" si="5"/>
        <v>390000</v>
      </c>
      <c r="G46" s="77">
        <f t="shared" si="5"/>
        <v>2210000</v>
      </c>
      <c r="H46" s="77">
        <f t="shared" si="5"/>
        <v>2600000</v>
      </c>
      <c r="I46" s="77">
        <f t="shared" si="5"/>
        <v>390000</v>
      </c>
      <c r="J46" s="77">
        <f t="shared" si="5"/>
        <v>0</v>
      </c>
      <c r="K46" s="77">
        <f t="shared" si="5"/>
        <v>0</v>
      </c>
      <c r="L46" s="77">
        <f t="shared" si="5"/>
        <v>390000</v>
      </c>
      <c r="M46" s="77">
        <f t="shared" si="5"/>
        <v>2210000</v>
      </c>
      <c r="N46" s="77">
        <f t="shared" si="5"/>
        <v>0</v>
      </c>
      <c r="O46" s="77">
        <f t="shared" si="5"/>
        <v>0</v>
      </c>
      <c r="P46" s="77">
        <f t="shared" si="5"/>
        <v>0</v>
      </c>
      <c r="Q46" s="77">
        <f t="shared" si="5"/>
        <v>2210000</v>
      </c>
    </row>
    <row r="47" spans="1:17" ht="11.25">
      <c r="A47" s="134"/>
      <c r="B47" s="76" t="s">
        <v>99</v>
      </c>
      <c r="C47" s="73"/>
      <c r="D47" s="73"/>
      <c r="E47" s="77">
        <f>F47+G47</f>
        <v>0</v>
      </c>
      <c r="F47" s="77">
        <f>I47</f>
        <v>0</v>
      </c>
      <c r="G47" s="77">
        <f>M47</f>
        <v>0</v>
      </c>
      <c r="H47" s="74">
        <f>I47+M47</f>
        <v>0</v>
      </c>
      <c r="I47" s="74">
        <f>SUM(J47:L47)</f>
        <v>0</v>
      </c>
      <c r="J47" s="74"/>
      <c r="K47" s="74"/>
      <c r="L47" s="74"/>
      <c r="M47" s="74">
        <f>SUM(N47:Q47)</f>
        <v>0</v>
      </c>
      <c r="N47" s="74"/>
      <c r="O47" s="74"/>
      <c r="P47" s="74"/>
      <c r="Q47" s="74"/>
    </row>
    <row r="48" spans="1:17" ht="11.25">
      <c r="A48" s="134"/>
      <c r="B48" s="76" t="s">
        <v>100</v>
      </c>
      <c r="C48" s="73"/>
      <c r="D48" s="73"/>
      <c r="E48" s="77">
        <f>F48+G48</f>
        <v>2600000</v>
      </c>
      <c r="F48" s="77">
        <f>I48</f>
        <v>390000</v>
      </c>
      <c r="G48" s="77">
        <f>M48</f>
        <v>2210000</v>
      </c>
      <c r="H48" s="74">
        <f>I48+M48</f>
        <v>2600000</v>
      </c>
      <c r="I48" s="74">
        <f>SUM(J48:L48)</f>
        <v>390000</v>
      </c>
      <c r="J48" s="74"/>
      <c r="K48" s="74"/>
      <c r="L48" s="74">
        <v>390000</v>
      </c>
      <c r="M48" s="74">
        <f>SUM(N48:Q48)</f>
        <v>2210000</v>
      </c>
      <c r="N48" s="74"/>
      <c r="O48" s="74"/>
      <c r="P48" s="74"/>
      <c r="Q48" s="74">
        <v>2210000</v>
      </c>
    </row>
    <row r="49" spans="1:17" ht="11.25">
      <c r="A49" s="134"/>
      <c r="B49" s="76" t="s">
        <v>101</v>
      </c>
      <c r="C49" s="73"/>
      <c r="D49" s="73"/>
      <c r="E49" s="77">
        <f>F49+G49</f>
        <v>0</v>
      </c>
      <c r="F49" s="77">
        <f>I49</f>
        <v>0</v>
      </c>
      <c r="G49" s="77">
        <f>M49</f>
        <v>0</v>
      </c>
      <c r="H49" s="74">
        <f>I49+M49</f>
        <v>0</v>
      </c>
      <c r="I49" s="74">
        <f>SUM(J49:L49)</f>
        <v>0</v>
      </c>
      <c r="J49" s="74"/>
      <c r="K49" s="74"/>
      <c r="L49" s="74"/>
      <c r="M49" s="74">
        <f>SUM(N49:Q49)</f>
        <v>0</v>
      </c>
      <c r="N49" s="74"/>
      <c r="O49" s="74"/>
      <c r="P49" s="74"/>
      <c r="Q49" s="74"/>
    </row>
    <row r="50" spans="1:17" ht="33.75">
      <c r="A50" s="134" t="s">
        <v>113</v>
      </c>
      <c r="B50" s="72" t="s">
        <v>93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</row>
    <row r="51" spans="1:17" ht="45">
      <c r="A51" s="134"/>
      <c r="B51" s="72" t="s">
        <v>94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</row>
    <row r="52" spans="1:17" ht="33.75">
      <c r="A52" s="134"/>
      <c r="B52" s="72" t="s">
        <v>95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  <row r="53" spans="1:17" ht="33.75">
      <c r="A53" s="134"/>
      <c r="B53" s="72" t="s">
        <v>114</v>
      </c>
      <c r="C53" s="73">
        <v>312</v>
      </c>
      <c r="D53" s="75" t="s">
        <v>97</v>
      </c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1:17" ht="11.25">
      <c r="A54" s="134"/>
      <c r="B54" s="76" t="s">
        <v>98</v>
      </c>
      <c r="C54" s="76"/>
      <c r="D54" s="76"/>
      <c r="E54" s="77">
        <f aca="true" t="shared" si="6" ref="E54:Q54">SUM(E55:E57)</f>
        <v>900000</v>
      </c>
      <c r="F54" s="77">
        <f t="shared" si="6"/>
        <v>135000</v>
      </c>
      <c r="G54" s="77">
        <f t="shared" si="6"/>
        <v>765000</v>
      </c>
      <c r="H54" s="77">
        <f t="shared" si="6"/>
        <v>900000</v>
      </c>
      <c r="I54" s="77">
        <f t="shared" si="6"/>
        <v>135000</v>
      </c>
      <c r="J54" s="77">
        <f t="shared" si="6"/>
        <v>0</v>
      </c>
      <c r="K54" s="77">
        <f t="shared" si="6"/>
        <v>0</v>
      </c>
      <c r="L54" s="77">
        <f t="shared" si="6"/>
        <v>135000</v>
      </c>
      <c r="M54" s="77">
        <f t="shared" si="6"/>
        <v>765000</v>
      </c>
      <c r="N54" s="77">
        <f t="shared" si="6"/>
        <v>0</v>
      </c>
      <c r="O54" s="77">
        <f t="shared" si="6"/>
        <v>0</v>
      </c>
      <c r="P54" s="77">
        <f t="shared" si="6"/>
        <v>0</v>
      </c>
      <c r="Q54" s="77">
        <f t="shared" si="6"/>
        <v>765000</v>
      </c>
    </row>
    <row r="55" spans="1:17" ht="11.25">
      <c r="A55" s="134"/>
      <c r="B55" s="76" t="s">
        <v>99</v>
      </c>
      <c r="C55" s="73"/>
      <c r="D55" s="73"/>
      <c r="E55" s="77">
        <f>F55+G55</f>
        <v>0</v>
      </c>
      <c r="F55" s="77">
        <f>I55</f>
        <v>0</v>
      </c>
      <c r="G55" s="77">
        <f>M55</f>
        <v>0</v>
      </c>
      <c r="H55" s="74">
        <f>I55+M55</f>
        <v>0</v>
      </c>
      <c r="I55" s="74">
        <f>SUM(J55:L55)</f>
        <v>0</v>
      </c>
      <c r="J55" s="74"/>
      <c r="K55" s="74"/>
      <c r="L55" s="74"/>
      <c r="M55" s="74">
        <f>SUM(N55:Q55)</f>
        <v>0</v>
      </c>
      <c r="N55" s="74"/>
      <c r="O55" s="74"/>
      <c r="P55" s="74"/>
      <c r="Q55" s="74"/>
    </row>
    <row r="56" spans="1:17" ht="11.25">
      <c r="A56" s="134"/>
      <c r="B56" s="76" t="s">
        <v>100</v>
      </c>
      <c r="C56" s="73"/>
      <c r="D56" s="73"/>
      <c r="E56" s="77">
        <f>F56+G56</f>
        <v>900000</v>
      </c>
      <c r="F56" s="77">
        <f>I56</f>
        <v>135000</v>
      </c>
      <c r="G56" s="77">
        <f>M56</f>
        <v>765000</v>
      </c>
      <c r="H56" s="74">
        <f>I56+M56</f>
        <v>900000</v>
      </c>
      <c r="I56" s="74">
        <f>SUM(J56:L56)</f>
        <v>135000</v>
      </c>
      <c r="J56" s="74"/>
      <c r="K56" s="74"/>
      <c r="L56" s="74">
        <v>135000</v>
      </c>
      <c r="M56" s="74">
        <f>SUM(N56:Q56)</f>
        <v>765000</v>
      </c>
      <c r="N56" s="74"/>
      <c r="O56" s="74"/>
      <c r="P56" s="74"/>
      <c r="Q56" s="74">
        <v>765000</v>
      </c>
    </row>
    <row r="57" spans="1:17" ht="11.25">
      <c r="A57" s="134"/>
      <c r="B57" s="76" t="s">
        <v>101</v>
      </c>
      <c r="C57" s="73"/>
      <c r="D57" s="73"/>
      <c r="E57" s="77">
        <f>F57+G57</f>
        <v>0</v>
      </c>
      <c r="F57" s="77">
        <f>I57</f>
        <v>0</v>
      </c>
      <c r="G57" s="77">
        <f>M57</f>
        <v>0</v>
      </c>
      <c r="H57" s="74">
        <f>I57+M57</f>
        <v>0</v>
      </c>
      <c r="I57" s="74">
        <f>SUM(J57:L57)</f>
        <v>0</v>
      </c>
      <c r="J57" s="74"/>
      <c r="K57" s="74"/>
      <c r="L57" s="74"/>
      <c r="M57" s="74">
        <f>SUM(N57:Q57)</f>
        <v>0</v>
      </c>
      <c r="N57" s="74"/>
      <c r="O57" s="74"/>
      <c r="P57" s="74"/>
      <c r="Q57" s="74"/>
    </row>
    <row r="58" spans="1:17" ht="33.75">
      <c r="A58" s="134" t="s">
        <v>115</v>
      </c>
      <c r="B58" s="72" t="s">
        <v>93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</row>
    <row r="59" spans="1:17" ht="45">
      <c r="A59" s="134"/>
      <c r="B59" s="72" t="s">
        <v>94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</row>
    <row r="60" spans="1:17" ht="33" customHeight="1">
      <c r="A60" s="134"/>
      <c r="B60" s="72" t="s">
        <v>95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  <row r="61" spans="1:17" ht="43.5" customHeight="1">
      <c r="A61" s="134"/>
      <c r="B61" s="72" t="s">
        <v>116</v>
      </c>
      <c r="C61" s="73">
        <v>312</v>
      </c>
      <c r="D61" s="75" t="s">
        <v>97</v>
      </c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</row>
    <row r="62" spans="1:17" ht="11.25">
      <c r="A62" s="134"/>
      <c r="B62" s="76" t="s">
        <v>98</v>
      </c>
      <c r="C62" s="76"/>
      <c r="D62" s="76"/>
      <c r="E62" s="77">
        <f aca="true" t="shared" si="7" ref="E62:Q62">SUM(E63:E65)</f>
        <v>1800000</v>
      </c>
      <c r="F62" s="77">
        <f t="shared" si="7"/>
        <v>270000</v>
      </c>
      <c r="G62" s="77">
        <f t="shared" si="7"/>
        <v>1530000</v>
      </c>
      <c r="H62" s="77">
        <f t="shared" si="7"/>
        <v>1800000</v>
      </c>
      <c r="I62" s="77">
        <f t="shared" si="7"/>
        <v>270000</v>
      </c>
      <c r="J62" s="77">
        <f t="shared" si="7"/>
        <v>0</v>
      </c>
      <c r="K62" s="77">
        <f t="shared" si="7"/>
        <v>0</v>
      </c>
      <c r="L62" s="77">
        <f t="shared" si="7"/>
        <v>270000</v>
      </c>
      <c r="M62" s="77">
        <f t="shared" si="7"/>
        <v>1530000</v>
      </c>
      <c r="N62" s="77">
        <f t="shared" si="7"/>
        <v>0</v>
      </c>
      <c r="O62" s="77">
        <f t="shared" si="7"/>
        <v>0</v>
      </c>
      <c r="P62" s="77">
        <f t="shared" si="7"/>
        <v>0</v>
      </c>
      <c r="Q62" s="77">
        <f t="shared" si="7"/>
        <v>1530000</v>
      </c>
    </row>
    <row r="63" spans="1:17" ht="10.5" customHeight="1">
      <c r="A63" s="134"/>
      <c r="B63" s="76" t="s">
        <v>99</v>
      </c>
      <c r="C63" s="73"/>
      <c r="D63" s="73"/>
      <c r="E63" s="77">
        <f>F63+G63</f>
        <v>0</v>
      </c>
      <c r="F63" s="77">
        <f>I63</f>
        <v>0</v>
      </c>
      <c r="G63" s="77">
        <f>M63</f>
        <v>0</v>
      </c>
      <c r="H63" s="74">
        <f>I63+M63</f>
        <v>0</v>
      </c>
      <c r="I63" s="74">
        <f>SUM(J63:L63)</f>
        <v>0</v>
      </c>
      <c r="J63" s="74"/>
      <c r="K63" s="74"/>
      <c r="L63" s="74"/>
      <c r="M63" s="74">
        <f>SUM(N63:Q63)</f>
        <v>0</v>
      </c>
      <c r="N63" s="74"/>
      <c r="O63" s="74"/>
      <c r="P63" s="74"/>
      <c r="Q63" s="74"/>
    </row>
    <row r="64" spans="1:17" ht="10.5" customHeight="1">
      <c r="A64" s="134"/>
      <c r="B64" s="76" t="s">
        <v>100</v>
      </c>
      <c r="C64" s="73"/>
      <c r="D64" s="73"/>
      <c r="E64" s="77">
        <f>F64+G64</f>
        <v>0</v>
      </c>
      <c r="F64" s="77">
        <f>I64</f>
        <v>0</v>
      </c>
      <c r="G64" s="77">
        <f>M64</f>
        <v>0</v>
      </c>
      <c r="H64" s="74">
        <f>I64+M64</f>
        <v>0</v>
      </c>
      <c r="I64" s="74">
        <f>SUM(J64:L64)</f>
        <v>0</v>
      </c>
      <c r="J64" s="74"/>
      <c r="K64" s="74"/>
      <c r="L64" s="74"/>
      <c r="M64" s="74">
        <f>SUM(N64:Q64)</f>
        <v>0</v>
      </c>
      <c r="N64" s="74"/>
      <c r="O64" s="74"/>
      <c r="P64" s="74"/>
      <c r="Q64" s="74"/>
    </row>
    <row r="65" spans="1:17" ht="10.5" customHeight="1">
      <c r="A65" s="134"/>
      <c r="B65" s="76" t="s">
        <v>101</v>
      </c>
      <c r="C65" s="73"/>
      <c r="D65" s="73"/>
      <c r="E65" s="77">
        <f>F65+G65</f>
        <v>1800000</v>
      </c>
      <c r="F65" s="77">
        <f>I65</f>
        <v>270000</v>
      </c>
      <c r="G65" s="77">
        <f>M65</f>
        <v>1530000</v>
      </c>
      <c r="H65" s="74">
        <f>I65+M65</f>
        <v>1800000</v>
      </c>
      <c r="I65" s="74">
        <f>SUM(J65:L65)</f>
        <v>270000</v>
      </c>
      <c r="J65" s="74"/>
      <c r="K65" s="74"/>
      <c r="L65" s="74">
        <v>270000</v>
      </c>
      <c r="M65" s="74">
        <f>SUM(N65:Q65)</f>
        <v>1530000</v>
      </c>
      <c r="N65" s="74"/>
      <c r="O65" s="74"/>
      <c r="P65" s="74"/>
      <c r="Q65" s="74">
        <v>1530000</v>
      </c>
    </row>
    <row r="66" spans="1:17" ht="33.75">
      <c r="A66" s="134" t="s">
        <v>117</v>
      </c>
      <c r="B66" s="72" t="s">
        <v>93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</row>
    <row r="67" spans="1:17" ht="45">
      <c r="A67" s="134"/>
      <c r="B67" s="72" t="s">
        <v>94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</row>
    <row r="68" spans="1:17" ht="33.75">
      <c r="A68" s="134"/>
      <c r="B68" s="72" t="s">
        <v>95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</row>
    <row r="69" spans="1:17" ht="44.25" customHeight="1">
      <c r="A69" s="134"/>
      <c r="B69" s="72" t="s">
        <v>118</v>
      </c>
      <c r="C69" s="73">
        <v>312</v>
      </c>
      <c r="D69" s="75" t="s">
        <v>97</v>
      </c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</row>
    <row r="70" spans="1:17" ht="11.25">
      <c r="A70" s="134"/>
      <c r="B70" s="76" t="s">
        <v>98</v>
      </c>
      <c r="C70" s="76"/>
      <c r="D70" s="76"/>
      <c r="E70" s="77">
        <f aca="true" t="shared" si="8" ref="E70:Q70">SUM(E71:E73)</f>
        <v>11700000</v>
      </c>
      <c r="F70" s="77">
        <f t="shared" si="8"/>
        <v>1755000</v>
      </c>
      <c r="G70" s="77">
        <f t="shared" si="8"/>
        <v>9945000</v>
      </c>
      <c r="H70" s="77">
        <f t="shared" si="8"/>
        <v>11700000</v>
      </c>
      <c r="I70" s="77">
        <f t="shared" si="8"/>
        <v>1755000</v>
      </c>
      <c r="J70" s="77">
        <f t="shared" si="8"/>
        <v>0</v>
      </c>
      <c r="K70" s="77">
        <f t="shared" si="8"/>
        <v>0</v>
      </c>
      <c r="L70" s="77">
        <f t="shared" si="8"/>
        <v>1755000</v>
      </c>
      <c r="M70" s="77">
        <f t="shared" si="8"/>
        <v>9945000</v>
      </c>
      <c r="N70" s="77">
        <f t="shared" si="8"/>
        <v>0</v>
      </c>
      <c r="O70" s="77">
        <f t="shared" si="8"/>
        <v>0</v>
      </c>
      <c r="P70" s="77">
        <f t="shared" si="8"/>
        <v>0</v>
      </c>
      <c r="Q70" s="77">
        <f t="shared" si="8"/>
        <v>9945000</v>
      </c>
    </row>
    <row r="71" spans="1:17" ht="10.5" customHeight="1">
      <c r="A71" s="134"/>
      <c r="B71" s="76" t="s">
        <v>99</v>
      </c>
      <c r="C71" s="73"/>
      <c r="D71" s="73"/>
      <c r="E71" s="77">
        <f>F71+G71</f>
        <v>0</v>
      </c>
      <c r="F71" s="77">
        <f>I71</f>
        <v>0</v>
      </c>
      <c r="G71" s="77">
        <f>M71</f>
        <v>0</v>
      </c>
      <c r="H71" s="74">
        <f>I71+M71</f>
        <v>0</v>
      </c>
      <c r="I71" s="74">
        <f>SUM(J71:L71)</f>
        <v>0</v>
      </c>
      <c r="J71" s="74"/>
      <c r="K71" s="74"/>
      <c r="L71" s="74"/>
      <c r="M71" s="74">
        <f>SUM(N71:Q71)</f>
        <v>0</v>
      </c>
      <c r="N71" s="74"/>
      <c r="O71" s="74"/>
      <c r="P71" s="74"/>
      <c r="Q71" s="74"/>
    </row>
    <row r="72" spans="1:17" ht="10.5" customHeight="1">
      <c r="A72" s="134"/>
      <c r="B72" s="76" t="s">
        <v>100</v>
      </c>
      <c r="C72" s="73"/>
      <c r="D72" s="73"/>
      <c r="E72" s="77">
        <f>F72+G72</f>
        <v>0</v>
      </c>
      <c r="F72" s="77">
        <f>I72</f>
        <v>0</v>
      </c>
      <c r="G72" s="77">
        <f>M72</f>
        <v>0</v>
      </c>
      <c r="H72" s="74">
        <f>I72+M72</f>
        <v>0</v>
      </c>
      <c r="I72" s="74">
        <f>SUM(J72:L72)</f>
        <v>0</v>
      </c>
      <c r="J72" s="74"/>
      <c r="K72" s="74"/>
      <c r="L72" s="74"/>
      <c r="M72" s="74">
        <f>SUM(N72:Q72)</f>
        <v>0</v>
      </c>
      <c r="N72" s="74"/>
      <c r="O72" s="74"/>
      <c r="P72" s="74"/>
      <c r="Q72" s="74"/>
    </row>
    <row r="73" spans="1:17" ht="10.5" customHeight="1">
      <c r="A73" s="134"/>
      <c r="B73" s="76" t="s">
        <v>101</v>
      </c>
      <c r="C73" s="73"/>
      <c r="D73" s="73"/>
      <c r="E73" s="77">
        <f>F73+G73</f>
        <v>11700000</v>
      </c>
      <c r="F73" s="77">
        <f>I73</f>
        <v>1755000</v>
      </c>
      <c r="G73" s="77">
        <f>M73</f>
        <v>9945000</v>
      </c>
      <c r="H73" s="74">
        <f>I73+M73</f>
        <v>11700000</v>
      </c>
      <c r="I73" s="74">
        <f>SUM(J73:L73)</f>
        <v>1755000</v>
      </c>
      <c r="J73" s="74"/>
      <c r="K73" s="74"/>
      <c r="L73" s="74">
        <v>1755000</v>
      </c>
      <c r="M73" s="74">
        <f>SUM(N73:Q73)</f>
        <v>9945000</v>
      </c>
      <c r="N73" s="74"/>
      <c r="O73" s="74"/>
      <c r="P73" s="74"/>
      <c r="Q73" s="74">
        <v>9945000</v>
      </c>
    </row>
    <row r="74" spans="1:17" s="71" customFormat="1" ht="14.25" customHeight="1">
      <c r="A74" s="79">
        <v>2</v>
      </c>
      <c r="B74" s="80" t="s">
        <v>119</v>
      </c>
      <c r="C74" s="138" t="s">
        <v>91</v>
      </c>
      <c r="D74" s="139"/>
      <c r="E74" s="81">
        <f aca="true" t="shared" si="9" ref="E74:Q74">E79+E86+E93+E106+E114+E122</f>
        <v>611734</v>
      </c>
      <c r="F74" s="81">
        <f t="shared" si="9"/>
        <v>138837</v>
      </c>
      <c r="G74" s="81">
        <f t="shared" si="9"/>
        <v>472897</v>
      </c>
      <c r="H74" s="81">
        <f t="shared" si="9"/>
        <v>611734</v>
      </c>
      <c r="I74" s="81">
        <f t="shared" si="9"/>
        <v>138837</v>
      </c>
      <c r="J74" s="81">
        <f t="shared" si="9"/>
        <v>0</v>
      </c>
      <c r="K74" s="81">
        <f t="shared" si="9"/>
        <v>0</v>
      </c>
      <c r="L74" s="81">
        <f t="shared" si="9"/>
        <v>138837</v>
      </c>
      <c r="M74" s="81">
        <f t="shared" si="9"/>
        <v>472897</v>
      </c>
      <c r="N74" s="81">
        <f t="shared" si="9"/>
        <v>0</v>
      </c>
      <c r="O74" s="81">
        <f t="shared" si="9"/>
        <v>0</v>
      </c>
      <c r="P74" s="81">
        <f t="shared" si="9"/>
        <v>0</v>
      </c>
      <c r="Q74" s="81">
        <f t="shared" si="9"/>
        <v>472897</v>
      </c>
    </row>
    <row r="75" spans="1:17" ht="22.5" customHeight="1">
      <c r="A75" s="134" t="s">
        <v>120</v>
      </c>
      <c r="B75" s="72" t="s">
        <v>121</v>
      </c>
      <c r="C75" s="73"/>
      <c r="D75" s="73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</row>
    <row r="76" spans="1:17" ht="11.25">
      <c r="A76" s="134"/>
      <c r="B76" s="72" t="s">
        <v>122</v>
      </c>
      <c r="C76" s="73"/>
      <c r="D76" s="73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</row>
    <row r="77" spans="1:17" ht="22.5">
      <c r="A77" s="134"/>
      <c r="B77" s="72" t="s">
        <v>123</v>
      </c>
      <c r="C77" s="73"/>
      <c r="D77" s="73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</row>
    <row r="78" spans="1:17" ht="33.75">
      <c r="A78" s="134"/>
      <c r="B78" s="72" t="s">
        <v>124</v>
      </c>
      <c r="C78" s="73">
        <v>22</v>
      </c>
      <c r="D78" s="75" t="s">
        <v>125</v>
      </c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</row>
    <row r="79" spans="1:17" ht="11.25">
      <c r="A79" s="134"/>
      <c r="B79" s="76" t="s">
        <v>98</v>
      </c>
      <c r="C79" s="76"/>
      <c r="D79" s="76"/>
      <c r="E79" s="77">
        <f aca="true" t="shared" si="10" ref="E79:Q79">SUM(E80:E82)</f>
        <v>41930</v>
      </c>
      <c r="F79" s="77">
        <f t="shared" si="10"/>
        <v>10483</v>
      </c>
      <c r="G79" s="77">
        <f t="shared" si="10"/>
        <v>31447</v>
      </c>
      <c r="H79" s="77">
        <f t="shared" si="10"/>
        <v>41930</v>
      </c>
      <c r="I79" s="77">
        <f t="shared" si="10"/>
        <v>10483</v>
      </c>
      <c r="J79" s="77">
        <f t="shared" si="10"/>
        <v>0</v>
      </c>
      <c r="K79" s="77">
        <f t="shared" si="10"/>
        <v>0</v>
      </c>
      <c r="L79" s="77">
        <f t="shared" si="10"/>
        <v>10483</v>
      </c>
      <c r="M79" s="77">
        <f t="shared" si="10"/>
        <v>31447</v>
      </c>
      <c r="N79" s="77">
        <f t="shared" si="10"/>
        <v>0</v>
      </c>
      <c r="O79" s="77">
        <f t="shared" si="10"/>
        <v>0</v>
      </c>
      <c r="P79" s="77">
        <f t="shared" si="10"/>
        <v>0</v>
      </c>
      <c r="Q79" s="77">
        <f t="shared" si="10"/>
        <v>31447</v>
      </c>
    </row>
    <row r="80" spans="1:17" ht="11.25">
      <c r="A80" s="134"/>
      <c r="B80" s="76" t="s">
        <v>99</v>
      </c>
      <c r="C80" s="73"/>
      <c r="D80" s="73"/>
      <c r="E80" s="77">
        <f>F80+G80</f>
        <v>41930</v>
      </c>
      <c r="F80" s="77">
        <f>I80</f>
        <v>10483</v>
      </c>
      <c r="G80" s="77">
        <f>M80</f>
        <v>31447</v>
      </c>
      <c r="H80" s="74">
        <f>I80+M80</f>
        <v>41930</v>
      </c>
      <c r="I80" s="74">
        <f>SUM(J80:L80)</f>
        <v>10483</v>
      </c>
      <c r="J80" s="74">
        <v>0</v>
      </c>
      <c r="K80" s="74">
        <v>0</v>
      </c>
      <c r="L80" s="74">
        <v>10483</v>
      </c>
      <c r="M80" s="74">
        <f>SUM(N80:Q80)</f>
        <v>31447</v>
      </c>
      <c r="N80" s="74">
        <v>0</v>
      </c>
      <c r="O80" s="74">
        <v>0</v>
      </c>
      <c r="P80" s="74">
        <v>0</v>
      </c>
      <c r="Q80" s="74">
        <v>31447</v>
      </c>
    </row>
    <row r="81" spans="1:17" ht="11.25">
      <c r="A81" s="134"/>
      <c r="B81" s="76" t="s">
        <v>100</v>
      </c>
      <c r="C81" s="73"/>
      <c r="D81" s="73"/>
      <c r="E81" s="77">
        <f>F81+G81</f>
        <v>0</v>
      </c>
      <c r="F81" s="77">
        <f>I81</f>
        <v>0</v>
      </c>
      <c r="G81" s="77">
        <f>M81</f>
        <v>0</v>
      </c>
      <c r="H81" s="74">
        <f>I81+M81</f>
        <v>0</v>
      </c>
      <c r="I81" s="74">
        <f>SUM(J81:L81)</f>
        <v>0</v>
      </c>
      <c r="J81" s="74">
        <v>0</v>
      </c>
      <c r="K81" s="74">
        <v>0</v>
      </c>
      <c r="L81" s="74">
        <v>0</v>
      </c>
      <c r="M81" s="74">
        <f>SUM(N81:Q81)</f>
        <v>0</v>
      </c>
      <c r="N81" s="74">
        <v>0</v>
      </c>
      <c r="O81" s="74">
        <v>0</v>
      </c>
      <c r="P81" s="74">
        <v>0</v>
      </c>
      <c r="Q81" s="74">
        <v>0</v>
      </c>
    </row>
    <row r="82" spans="1:17" ht="11.25">
      <c r="A82" s="134"/>
      <c r="B82" s="76" t="s">
        <v>101</v>
      </c>
      <c r="C82" s="73"/>
      <c r="D82" s="73"/>
      <c r="E82" s="77">
        <f>F82+G82</f>
        <v>0</v>
      </c>
      <c r="F82" s="77">
        <f>I82</f>
        <v>0</v>
      </c>
      <c r="G82" s="77">
        <f>M82</f>
        <v>0</v>
      </c>
      <c r="H82" s="74">
        <f>I82+M82</f>
        <v>0</v>
      </c>
      <c r="I82" s="74">
        <f>SUM(J82:L82)</f>
        <v>0</v>
      </c>
      <c r="J82" s="74">
        <v>0</v>
      </c>
      <c r="K82" s="74">
        <v>0</v>
      </c>
      <c r="L82" s="74">
        <v>0</v>
      </c>
      <c r="M82" s="74">
        <f>SUM(N82:Q82)</f>
        <v>0</v>
      </c>
      <c r="N82" s="74">
        <v>0</v>
      </c>
      <c r="O82" s="74">
        <v>0</v>
      </c>
      <c r="P82" s="74">
        <v>0</v>
      </c>
      <c r="Q82" s="74">
        <v>0</v>
      </c>
    </row>
    <row r="83" spans="1:17" ht="22.5">
      <c r="A83" s="134" t="s">
        <v>126</v>
      </c>
      <c r="B83" s="72" t="s">
        <v>105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</row>
    <row r="84" spans="1:17" ht="66" customHeight="1">
      <c r="A84" s="134"/>
      <c r="B84" s="72" t="s">
        <v>106</v>
      </c>
      <c r="C84" s="73"/>
      <c r="D84" s="75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</row>
    <row r="85" spans="1:17" ht="44.25" customHeight="1">
      <c r="A85" s="134"/>
      <c r="B85" s="72" t="s">
        <v>107</v>
      </c>
      <c r="C85" s="73"/>
      <c r="D85" s="75" t="s">
        <v>108</v>
      </c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</row>
    <row r="86" spans="1:17" ht="11.25">
      <c r="A86" s="134"/>
      <c r="B86" s="76" t="s">
        <v>98</v>
      </c>
      <c r="C86" s="76"/>
      <c r="D86" s="76"/>
      <c r="E86" s="77">
        <f aca="true" t="shared" si="11" ref="E86:Q86">SUM(E87:E89)</f>
        <v>67524</v>
      </c>
      <c r="F86" s="77">
        <f t="shared" si="11"/>
        <v>0</v>
      </c>
      <c r="G86" s="77">
        <f t="shared" si="11"/>
        <v>67524</v>
      </c>
      <c r="H86" s="77">
        <f t="shared" si="11"/>
        <v>67524</v>
      </c>
      <c r="I86" s="77">
        <f t="shared" si="11"/>
        <v>0</v>
      </c>
      <c r="J86" s="77">
        <f t="shared" si="11"/>
        <v>0</v>
      </c>
      <c r="K86" s="77">
        <f t="shared" si="11"/>
        <v>0</v>
      </c>
      <c r="L86" s="77">
        <f t="shared" si="11"/>
        <v>0</v>
      </c>
      <c r="M86" s="77">
        <f t="shared" si="11"/>
        <v>67524</v>
      </c>
      <c r="N86" s="77">
        <f t="shared" si="11"/>
        <v>0</v>
      </c>
      <c r="O86" s="77">
        <f t="shared" si="11"/>
        <v>0</v>
      </c>
      <c r="P86" s="77">
        <f t="shared" si="11"/>
        <v>0</v>
      </c>
      <c r="Q86" s="77">
        <f t="shared" si="11"/>
        <v>67524</v>
      </c>
    </row>
    <row r="87" spans="1:17" ht="11.25">
      <c r="A87" s="134"/>
      <c r="B87" s="76" t="s">
        <v>99</v>
      </c>
      <c r="C87" s="73"/>
      <c r="D87" s="73"/>
      <c r="E87" s="77">
        <f>F87+G87</f>
        <v>67524</v>
      </c>
      <c r="F87" s="77">
        <f>I87</f>
        <v>0</v>
      </c>
      <c r="G87" s="77">
        <f>M87</f>
        <v>67524</v>
      </c>
      <c r="H87" s="74">
        <f>I87+M87</f>
        <v>67524</v>
      </c>
      <c r="I87" s="74">
        <f>SUM(J87:L87)</f>
        <v>0</v>
      </c>
      <c r="J87" s="74">
        <v>0</v>
      </c>
      <c r="K87" s="74">
        <v>0</v>
      </c>
      <c r="L87" s="74">
        <v>0</v>
      </c>
      <c r="M87" s="74">
        <f>SUM(N87:Q87)</f>
        <v>67524</v>
      </c>
      <c r="N87" s="74">
        <v>0</v>
      </c>
      <c r="O87" s="74">
        <v>0</v>
      </c>
      <c r="P87" s="74">
        <v>0</v>
      </c>
      <c r="Q87" s="74">
        <v>67524</v>
      </c>
    </row>
    <row r="88" spans="1:17" ht="11.25">
      <c r="A88" s="134"/>
      <c r="B88" s="76" t="s">
        <v>100</v>
      </c>
      <c r="C88" s="73"/>
      <c r="D88" s="73"/>
      <c r="E88" s="77">
        <f>F88+G88</f>
        <v>0</v>
      </c>
      <c r="F88" s="77">
        <f>I88</f>
        <v>0</v>
      </c>
      <c r="G88" s="77">
        <f>M88</f>
        <v>0</v>
      </c>
      <c r="H88" s="74">
        <f>I88+M88</f>
        <v>0</v>
      </c>
      <c r="I88" s="74">
        <f>SUM(J88:L88)</f>
        <v>0</v>
      </c>
      <c r="J88" s="74">
        <v>0</v>
      </c>
      <c r="K88" s="74">
        <v>0</v>
      </c>
      <c r="L88" s="74">
        <v>0</v>
      </c>
      <c r="M88" s="74">
        <f>SUM(N88:Q88)</f>
        <v>0</v>
      </c>
      <c r="N88" s="74">
        <v>0</v>
      </c>
      <c r="O88" s="74">
        <v>0</v>
      </c>
      <c r="P88" s="74">
        <v>0</v>
      </c>
      <c r="Q88" s="74">
        <v>0</v>
      </c>
    </row>
    <row r="89" spans="1:17" ht="11.25">
      <c r="A89" s="134"/>
      <c r="B89" s="76" t="s">
        <v>101</v>
      </c>
      <c r="C89" s="73"/>
      <c r="D89" s="73"/>
      <c r="E89" s="77">
        <f>F89+G89</f>
        <v>0</v>
      </c>
      <c r="F89" s="77">
        <f>I89</f>
        <v>0</v>
      </c>
      <c r="G89" s="77">
        <f>M89</f>
        <v>0</v>
      </c>
      <c r="H89" s="74">
        <f>I89+M89</f>
        <v>0</v>
      </c>
      <c r="I89" s="74">
        <f>SUM(J89:L89)</f>
        <v>0</v>
      </c>
      <c r="J89" s="74">
        <v>0</v>
      </c>
      <c r="K89" s="74">
        <v>0</v>
      </c>
      <c r="L89" s="74">
        <v>0</v>
      </c>
      <c r="M89" s="74">
        <f>SUM(N89:Q89)</f>
        <v>0</v>
      </c>
      <c r="N89" s="74">
        <v>0</v>
      </c>
      <c r="O89" s="74">
        <v>0</v>
      </c>
      <c r="P89" s="74">
        <v>0</v>
      </c>
      <c r="Q89" s="74">
        <v>0</v>
      </c>
    </row>
    <row r="90" spans="1:17" ht="22.5">
      <c r="A90" s="134" t="s">
        <v>127</v>
      </c>
      <c r="B90" s="72" t="s">
        <v>105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</row>
    <row r="91" spans="1:17" ht="66" customHeight="1">
      <c r="A91" s="134"/>
      <c r="B91" s="82" t="s">
        <v>106</v>
      </c>
      <c r="C91" s="73"/>
      <c r="D91" s="75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</row>
    <row r="92" spans="1:17" ht="44.25" customHeight="1">
      <c r="A92" s="134"/>
      <c r="B92" s="72" t="s">
        <v>107</v>
      </c>
      <c r="C92" s="73"/>
      <c r="D92" s="75" t="s">
        <v>128</v>
      </c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</row>
    <row r="93" spans="1:17" ht="11.25">
      <c r="A93" s="134"/>
      <c r="B93" s="76" t="s">
        <v>98</v>
      </c>
      <c r="C93" s="76"/>
      <c r="D93" s="76"/>
      <c r="E93" s="77">
        <f aca="true" t="shared" si="12" ref="E93:Q93">SUM(E94:E96)</f>
        <v>79935</v>
      </c>
      <c r="F93" s="77">
        <f t="shared" si="12"/>
        <v>0</v>
      </c>
      <c r="G93" s="77">
        <f t="shared" si="12"/>
        <v>79935</v>
      </c>
      <c r="H93" s="77">
        <f t="shared" si="12"/>
        <v>79935</v>
      </c>
      <c r="I93" s="77">
        <f t="shared" si="12"/>
        <v>0</v>
      </c>
      <c r="J93" s="77">
        <f t="shared" si="12"/>
        <v>0</v>
      </c>
      <c r="K93" s="77">
        <f t="shared" si="12"/>
        <v>0</v>
      </c>
      <c r="L93" s="77">
        <f t="shared" si="12"/>
        <v>0</v>
      </c>
      <c r="M93" s="77">
        <f t="shared" si="12"/>
        <v>79935</v>
      </c>
      <c r="N93" s="77">
        <f t="shared" si="12"/>
        <v>0</v>
      </c>
      <c r="O93" s="77">
        <f t="shared" si="12"/>
        <v>0</v>
      </c>
      <c r="P93" s="77">
        <f t="shared" si="12"/>
        <v>0</v>
      </c>
      <c r="Q93" s="77">
        <f t="shared" si="12"/>
        <v>79935</v>
      </c>
    </row>
    <row r="94" spans="1:17" ht="11.25">
      <c r="A94" s="134"/>
      <c r="B94" s="76" t="s">
        <v>99</v>
      </c>
      <c r="C94" s="73"/>
      <c r="D94" s="73"/>
      <c r="E94" s="77">
        <f>F94+G94</f>
        <v>79935</v>
      </c>
      <c r="F94" s="77">
        <f>I94</f>
        <v>0</v>
      </c>
      <c r="G94" s="77">
        <f>M94</f>
        <v>79935</v>
      </c>
      <c r="H94" s="74">
        <f>I94+M94</f>
        <v>79935</v>
      </c>
      <c r="I94" s="74">
        <f>SUM(J94:L94)</f>
        <v>0</v>
      </c>
      <c r="J94" s="74">
        <v>0</v>
      </c>
      <c r="K94" s="74">
        <v>0</v>
      </c>
      <c r="L94" s="74">
        <v>0</v>
      </c>
      <c r="M94" s="74">
        <f>SUM(N94:Q94)</f>
        <v>79935</v>
      </c>
      <c r="N94" s="74">
        <v>0</v>
      </c>
      <c r="O94" s="74">
        <v>0</v>
      </c>
      <c r="P94" s="74">
        <v>0</v>
      </c>
      <c r="Q94" s="74">
        <v>79935</v>
      </c>
    </row>
    <row r="95" spans="1:17" ht="11.25">
      <c r="A95" s="134"/>
      <c r="B95" s="76" t="s">
        <v>100</v>
      </c>
      <c r="C95" s="73"/>
      <c r="D95" s="73"/>
      <c r="E95" s="77">
        <f>F95+G95</f>
        <v>0</v>
      </c>
      <c r="F95" s="77">
        <f>I95</f>
        <v>0</v>
      </c>
      <c r="G95" s="77">
        <f>M95</f>
        <v>0</v>
      </c>
      <c r="H95" s="74">
        <f>I95+M95</f>
        <v>0</v>
      </c>
      <c r="I95" s="74">
        <f>SUM(J95:L95)</f>
        <v>0</v>
      </c>
      <c r="J95" s="74">
        <v>0</v>
      </c>
      <c r="K95" s="74">
        <v>0</v>
      </c>
      <c r="L95" s="74">
        <v>0</v>
      </c>
      <c r="M95" s="74">
        <f>SUM(N95:Q95)</f>
        <v>0</v>
      </c>
      <c r="N95" s="74">
        <v>0</v>
      </c>
      <c r="O95" s="74">
        <v>0</v>
      </c>
      <c r="P95" s="74">
        <v>0</v>
      </c>
      <c r="Q95" s="74">
        <v>0</v>
      </c>
    </row>
    <row r="96" spans="1:17" ht="11.25">
      <c r="A96" s="134"/>
      <c r="B96" s="76" t="s">
        <v>101</v>
      </c>
      <c r="C96" s="73"/>
      <c r="D96" s="73"/>
      <c r="E96" s="77">
        <f>F96+G96</f>
        <v>0</v>
      </c>
      <c r="F96" s="77">
        <f>I96</f>
        <v>0</v>
      </c>
      <c r="G96" s="77">
        <f>M96</f>
        <v>0</v>
      </c>
      <c r="H96" s="74">
        <f>I96+M96</f>
        <v>0</v>
      </c>
      <c r="I96" s="74">
        <f>SUM(J96:L96)</f>
        <v>0</v>
      </c>
      <c r="J96" s="74">
        <v>0</v>
      </c>
      <c r="K96" s="74">
        <v>0</v>
      </c>
      <c r="L96" s="74">
        <v>0</v>
      </c>
      <c r="M96" s="74">
        <f>SUM(N96:Q96)</f>
        <v>0</v>
      </c>
      <c r="N96" s="74">
        <v>0</v>
      </c>
      <c r="O96" s="74">
        <v>0</v>
      </c>
      <c r="P96" s="74">
        <v>0</v>
      </c>
      <c r="Q96" s="74">
        <v>0</v>
      </c>
    </row>
    <row r="97" spans="1:17" ht="11.25">
      <c r="A97" s="143">
        <v>2.4</v>
      </c>
      <c r="B97" s="76" t="s">
        <v>141</v>
      </c>
      <c r="C97" s="73"/>
      <c r="D97" s="73"/>
      <c r="E97" s="77"/>
      <c r="F97" s="77"/>
      <c r="G97" s="77"/>
      <c r="H97" s="74"/>
      <c r="I97" s="74"/>
      <c r="J97" s="74"/>
      <c r="K97" s="74"/>
      <c r="L97" s="74"/>
      <c r="M97" s="74"/>
      <c r="N97" s="74"/>
      <c r="O97" s="74"/>
      <c r="P97" s="74"/>
      <c r="Q97" s="74"/>
    </row>
    <row r="98" spans="1:17" ht="45">
      <c r="A98" s="144"/>
      <c r="B98" s="72" t="s">
        <v>140</v>
      </c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</row>
    <row r="99" spans="1:17" ht="45">
      <c r="A99" s="144"/>
      <c r="B99" s="72" t="s">
        <v>142</v>
      </c>
      <c r="C99" s="73"/>
      <c r="D99" s="75" t="s">
        <v>128</v>
      </c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</row>
    <row r="100" spans="1:17" ht="11.25">
      <c r="A100" s="144"/>
      <c r="B100" s="76" t="s">
        <v>98</v>
      </c>
      <c r="C100" s="76"/>
      <c r="D100" s="76"/>
      <c r="E100" s="77">
        <f aca="true" t="shared" si="13" ref="E100:Q100">SUM(E101:E101)</f>
        <v>163624</v>
      </c>
      <c r="F100" s="77">
        <f t="shared" si="13"/>
        <v>0</v>
      </c>
      <c r="G100" s="77">
        <f t="shared" si="13"/>
        <v>163624</v>
      </c>
      <c r="H100" s="77">
        <f t="shared" si="13"/>
        <v>163624</v>
      </c>
      <c r="I100" s="77">
        <f t="shared" si="13"/>
        <v>0</v>
      </c>
      <c r="J100" s="77">
        <f t="shared" si="13"/>
        <v>0</v>
      </c>
      <c r="K100" s="77">
        <f t="shared" si="13"/>
        <v>0</v>
      </c>
      <c r="L100" s="77">
        <f t="shared" si="13"/>
        <v>0</v>
      </c>
      <c r="M100" s="77">
        <f t="shared" si="13"/>
        <v>163624</v>
      </c>
      <c r="N100" s="77">
        <f t="shared" si="13"/>
        <v>0</v>
      </c>
      <c r="O100" s="77">
        <f t="shared" si="13"/>
        <v>0</v>
      </c>
      <c r="P100" s="77">
        <f t="shared" si="13"/>
        <v>0</v>
      </c>
      <c r="Q100" s="77">
        <f t="shared" si="13"/>
        <v>163624</v>
      </c>
    </row>
    <row r="101" spans="1:17" ht="11.25">
      <c r="A101" s="145"/>
      <c r="B101" s="76" t="s">
        <v>99</v>
      </c>
      <c r="C101" s="73"/>
      <c r="D101" s="73"/>
      <c r="E101" s="77">
        <f>F101+G101</f>
        <v>163624</v>
      </c>
      <c r="F101" s="77">
        <f>I101</f>
        <v>0</v>
      </c>
      <c r="G101" s="77">
        <f>M101</f>
        <v>163624</v>
      </c>
      <c r="H101" s="74">
        <f>I101+M101</f>
        <v>163624</v>
      </c>
      <c r="I101" s="74">
        <f>SUM(J101:L101)</f>
        <v>0</v>
      </c>
      <c r="J101" s="74">
        <v>0</v>
      </c>
      <c r="K101" s="74">
        <v>0</v>
      </c>
      <c r="L101" s="74">
        <v>0</v>
      </c>
      <c r="M101" s="74">
        <f>SUM(N101:Q101)</f>
        <v>163624</v>
      </c>
      <c r="N101" s="74">
        <v>0</v>
      </c>
      <c r="O101" s="74">
        <v>0</v>
      </c>
      <c r="P101" s="74">
        <v>0</v>
      </c>
      <c r="Q101" s="74">
        <v>163624</v>
      </c>
    </row>
    <row r="102" spans="1:17" ht="33.75">
      <c r="A102" s="134" t="s">
        <v>133</v>
      </c>
      <c r="B102" s="72" t="s">
        <v>93</v>
      </c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</row>
    <row r="103" spans="1:17" ht="33.75">
      <c r="A103" s="134"/>
      <c r="B103" s="72" t="s">
        <v>129</v>
      </c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</row>
    <row r="104" spans="1:17" ht="35.25" customHeight="1">
      <c r="A104" s="134"/>
      <c r="B104" s="72" t="s">
        <v>130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</row>
    <row r="105" spans="1:17" ht="38.25" customHeight="1">
      <c r="A105" s="134"/>
      <c r="B105" s="72" t="s">
        <v>131</v>
      </c>
      <c r="C105" s="73">
        <v>23</v>
      </c>
      <c r="D105" s="75" t="s">
        <v>132</v>
      </c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</row>
    <row r="106" spans="1:17" ht="11.25">
      <c r="A106" s="134"/>
      <c r="B106" s="76" t="s">
        <v>98</v>
      </c>
      <c r="C106" s="76"/>
      <c r="D106" s="76"/>
      <c r="E106" s="77">
        <f aca="true" t="shared" si="14" ref="E106:Q106">SUM(E107:E109)</f>
        <v>79861</v>
      </c>
      <c r="F106" s="77">
        <f t="shared" si="14"/>
        <v>19966</v>
      </c>
      <c r="G106" s="77">
        <f t="shared" si="14"/>
        <v>59895</v>
      </c>
      <c r="H106" s="77">
        <f t="shared" si="14"/>
        <v>79861</v>
      </c>
      <c r="I106" s="77">
        <f t="shared" si="14"/>
        <v>19966</v>
      </c>
      <c r="J106" s="77">
        <f t="shared" si="14"/>
        <v>0</v>
      </c>
      <c r="K106" s="77">
        <f t="shared" si="14"/>
        <v>0</v>
      </c>
      <c r="L106" s="77">
        <f t="shared" si="14"/>
        <v>19966</v>
      </c>
      <c r="M106" s="77">
        <f t="shared" si="14"/>
        <v>59895</v>
      </c>
      <c r="N106" s="77">
        <f t="shared" si="14"/>
        <v>0</v>
      </c>
      <c r="O106" s="77">
        <f t="shared" si="14"/>
        <v>0</v>
      </c>
      <c r="P106" s="77">
        <f t="shared" si="14"/>
        <v>0</v>
      </c>
      <c r="Q106" s="77">
        <f t="shared" si="14"/>
        <v>59895</v>
      </c>
    </row>
    <row r="107" spans="1:17" ht="11.25">
      <c r="A107" s="134"/>
      <c r="B107" s="76" t="s">
        <v>99</v>
      </c>
      <c r="C107" s="73"/>
      <c r="D107" s="73"/>
      <c r="E107" s="77">
        <f>F107+G107</f>
        <v>79861</v>
      </c>
      <c r="F107" s="77">
        <f>I107</f>
        <v>19966</v>
      </c>
      <c r="G107" s="77">
        <f>M107</f>
        <v>59895</v>
      </c>
      <c r="H107" s="74">
        <f>I107+M107</f>
        <v>79861</v>
      </c>
      <c r="I107" s="74">
        <f>SUM(J107:L107)</f>
        <v>19966</v>
      </c>
      <c r="J107" s="74">
        <v>0</v>
      </c>
      <c r="K107" s="74">
        <v>0</v>
      </c>
      <c r="L107" s="74">
        <v>19966</v>
      </c>
      <c r="M107" s="74">
        <f>SUM(N107:Q107)</f>
        <v>59895</v>
      </c>
      <c r="N107" s="74">
        <v>0</v>
      </c>
      <c r="O107" s="74">
        <v>0</v>
      </c>
      <c r="P107" s="74">
        <v>0</v>
      </c>
      <c r="Q107" s="74">
        <v>59895</v>
      </c>
    </row>
    <row r="108" spans="1:17" ht="11.25">
      <c r="A108" s="134"/>
      <c r="B108" s="76" t="s">
        <v>100</v>
      </c>
      <c r="C108" s="73"/>
      <c r="D108" s="73"/>
      <c r="E108" s="77">
        <f>F108+G108</f>
        <v>0</v>
      </c>
      <c r="F108" s="77">
        <f>I108</f>
        <v>0</v>
      </c>
      <c r="G108" s="77">
        <f>M108</f>
        <v>0</v>
      </c>
      <c r="H108" s="74">
        <f>I108+M108</f>
        <v>0</v>
      </c>
      <c r="I108" s="74">
        <f>SUM(J108:L108)</f>
        <v>0</v>
      </c>
      <c r="J108" s="74">
        <v>0</v>
      </c>
      <c r="K108" s="74">
        <v>0</v>
      </c>
      <c r="L108" s="74">
        <v>0</v>
      </c>
      <c r="M108" s="74">
        <f>SUM(N108:Q108)</f>
        <v>0</v>
      </c>
      <c r="N108" s="74">
        <v>0</v>
      </c>
      <c r="O108" s="74">
        <v>0</v>
      </c>
      <c r="P108" s="74">
        <v>0</v>
      </c>
      <c r="Q108" s="74">
        <v>0</v>
      </c>
    </row>
    <row r="109" spans="1:17" ht="11.25">
      <c r="A109" s="134"/>
      <c r="B109" s="76" t="s">
        <v>101</v>
      </c>
      <c r="C109" s="73"/>
      <c r="D109" s="73"/>
      <c r="E109" s="77">
        <f>F109+G109</f>
        <v>0</v>
      </c>
      <c r="F109" s="77">
        <f>I109</f>
        <v>0</v>
      </c>
      <c r="G109" s="77">
        <f>M109</f>
        <v>0</v>
      </c>
      <c r="H109" s="74">
        <f>I109+M109</f>
        <v>0</v>
      </c>
      <c r="I109" s="74">
        <f>SUM(J109:L109)</f>
        <v>0</v>
      </c>
      <c r="J109" s="74">
        <v>0</v>
      </c>
      <c r="K109" s="74">
        <v>0</v>
      </c>
      <c r="L109" s="74">
        <v>0</v>
      </c>
      <c r="M109" s="74">
        <f>SUM(N109:Q109)</f>
        <v>0</v>
      </c>
      <c r="N109" s="74">
        <v>0</v>
      </c>
      <c r="O109" s="74">
        <v>0</v>
      </c>
      <c r="P109" s="74">
        <v>0</v>
      </c>
      <c r="Q109" s="74">
        <v>0</v>
      </c>
    </row>
    <row r="110" spans="1:17" ht="33.75">
      <c r="A110" s="134" t="s">
        <v>136</v>
      </c>
      <c r="B110" s="72" t="s">
        <v>93</v>
      </c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</row>
    <row r="111" spans="1:17" ht="33.75">
      <c r="A111" s="134"/>
      <c r="B111" s="72" t="s">
        <v>129</v>
      </c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</row>
    <row r="112" spans="1:17" ht="35.25" customHeight="1">
      <c r="A112" s="134"/>
      <c r="B112" s="72" t="s">
        <v>130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</row>
    <row r="113" spans="1:17" ht="45" customHeight="1">
      <c r="A113" s="134"/>
      <c r="B113" s="72" t="s">
        <v>134</v>
      </c>
      <c r="C113" s="73">
        <v>23</v>
      </c>
      <c r="D113" s="75" t="s">
        <v>135</v>
      </c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</row>
    <row r="114" spans="1:17" ht="11.25">
      <c r="A114" s="134"/>
      <c r="B114" s="76" t="s">
        <v>98</v>
      </c>
      <c r="C114" s="76"/>
      <c r="D114" s="76"/>
      <c r="E114" s="77">
        <f aca="true" t="shared" si="15" ref="E114:Q114">SUM(E115:E117)</f>
        <v>325714</v>
      </c>
      <c r="F114" s="77">
        <f t="shared" si="15"/>
        <v>104196</v>
      </c>
      <c r="G114" s="77">
        <f t="shared" si="15"/>
        <v>221518</v>
      </c>
      <c r="H114" s="77">
        <f t="shared" si="15"/>
        <v>325714</v>
      </c>
      <c r="I114" s="77">
        <f t="shared" si="15"/>
        <v>104196</v>
      </c>
      <c r="J114" s="77">
        <f t="shared" si="15"/>
        <v>0</v>
      </c>
      <c r="K114" s="77">
        <f t="shared" si="15"/>
        <v>0</v>
      </c>
      <c r="L114" s="77">
        <f t="shared" si="15"/>
        <v>104196</v>
      </c>
      <c r="M114" s="77">
        <f t="shared" si="15"/>
        <v>221518</v>
      </c>
      <c r="N114" s="77">
        <f t="shared" si="15"/>
        <v>0</v>
      </c>
      <c r="O114" s="77">
        <f t="shared" si="15"/>
        <v>0</v>
      </c>
      <c r="P114" s="77">
        <f t="shared" si="15"/>
        <v>0</v>
      </c>
      <c r="Q114" s="77">
        <f t="shared" si="15"/>
        <v>221518</v>
      </c>
    </row>
    <row r="115" spans="1:17" ht="11.25">
      <c r="A115" s="134"/>
      <c r="B115" s="76" t="s">
        <v>99</v>
      </c>
      <c r="C115" s="73"/>
      <c r="D115" s="73"/>
      <c r="E115" s="77">
        <f>F115+G115</f>
        <v>325714</v>
      </c>
      <c r="F115" s="77">
        <f>I115</f>
        <v>104196</v>
      </c>
      <c r="G115" s="77">
        <f>M115</f>
        <v>221518</v>
      </c>
      <c r="H115" s="74">
        <f>I115+M115</f>
        <v>325714</v>
      </c>
      <c r="I115" s="74">
        <f>SUM(J115:L115)</f>
        <v>104196</v>
      </c>
      <c r="J115" s="74">
        <v>0</v>
      </c>
      <c r="K115" s="74">
        <v>0</v>
      </c>
      <c r="L115" s="74">
        <v>104196</v>
      </c>
      <c r="M115" s="74">
        <f>SUM(N115:Q115)</f>
        <v>221518</v>
      </c>
      <c r="N115" s="74">
        <v>0</v>
      </c>
      <c r="O115" s="74">
        <v>0</v>
      </c>
      <c r="P115" s="74">
        <v>0</v>
      </c>
      <c r="Q115" s="74">
        <v>221518</v>
      </c>
    </row>
    <row r="116" spans="1:17" ht="11.25">
      <c r="A116" s="134"/>
      <c r="B116" s="76" t="s">
        <v>100</v>
      </c>
      <c r="C116" s="73"/>
      <c r="D116" s="73"/>
      <c r="E116" s="77">
        <f>F116+G116</f>
        <v>0</v>
      </c>
      <c r="F116" s="77">
        <f>I116</f>
        <v>0</v>
      </c>
      <c r="G116" s="77">
        <f>M116</f>
        <v>0</v>
      </c>
      <c r="H116" s="74">
        <f>I116+M116</f>
        <v>0</v>
      </c>
      <c r="I116" s="74">
        <f>SUM(J116:L116)</f>
        <v>0</v>
      </c>
      <c r="J116" s="74">
        <v>0</v>
      </c>
      <c r="K116" s="74">
        <v>0</v>
      </c>
      <c r="L116" s="74">
        <v>0</v>
      </c>
      <c r="M116" s="74">
        <f>SUM(N116:Q116)</f>
        <v>0</v>
      </c>
      <c r="N116" s="74">
        <v>0</v>
      </c>
      <c r="O116" s="74">
        <v>0</v>
      </c>
      <c r="P116" s="74">
        <v>0</v>
      </c>
      <c r="Q116" s="74">
        <v>0</v>
      </c>
    </row>
    <row r="117" spans="1:17" ht="11.25">
      <c r="A117" s="134"/>
      <c r="B117" s="76" t="s">
        <v>101</v>
      </c>
      <c r="C117" s="73"/>
      <c r="D117" s="73"/>
      <c r="E117" s="77">
        <f>F117+G117</f>
        <v>0</v>
      </c>
      <c r="F117" s="77">
        <f>I117</f>
        <v>0</v>
      </c>
      <c r="G117" s="77">
        <f>M117</f>
        <v>0</v>
      </c>
      <c r="H117" s="74">
        <f>I117+M117</f>
        <v>0</v>
      </c>
      <c r="I117" s="74">
        <f>SUM(J117:L117)</f>
        <v>0</v>
      </c>
      <c r="J117" s="74">
        <v>0</v>
      </c>
      <c r="K117" s="74">
        <v>0</v>
      </c>
      <c r="L117" s="74">
        <v>0</v>
      </c>
      <c r="M117" s="74">
        <f>SUM(N117:Q117)</f>
        <v>0</v>
      </c>
      <c r="N117" s="74">
        <v>0</v>
      </c>
      <c r="O117" s="74">
        <v>0</v>
      </c>
      <c r="P117" s="74">
        <v>0</v>
      </c>
      <c r="Q117" s="74">
        <v>0</v>
      </c>
    </row>
    <row r="118" spans="1:17" ht="23.25" customHeight="1">
      <c r="A118" s="134" t="s">
        <v>143</v>
      </c>
      <c r="B118" s="72" t="s">
        <v>121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</row>
    <row r="119" spans="1:17" ht="12" customHeight="1">
      <c r="A119" s="134"/>
      <c r="B119" s="72" t="s">
        <v>122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</row>
    <row r="120" spans="1:17" ht="22.5">
      <c r="A120" s="134"/>
      <c r="B120" s="72" t="s">
        <v>123</v>
      </c>
      <c r="C120" s="73"/>
      <c r="D120" s="75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</row>
    <row r="121" spans="1:17" ht="33.75">
      <c r="A121" s="134"/>
      <c r="B121" s="72" t="s">
        <v>137</v>
      </c>
      <c r="C121" s="73">
        <v>22</v>
      </c>
      <c r="D121" s="75" t="s">
        <v>138</v>
      </c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</row>
    <row r="122" spans="1:17" ht="11.25">
      <c r="A122" s="134"/>
      <c r="B122" s="76" t="s">
        <v>98</v>
      </c>
      <c r="C122" s="76"/>
      <c r="D122" s="76"/>
      <c r="E122" s="77">
        <f aca="true" t="shared" si="16" ref="E122:Q122">SUM(E123:E125)</f>
        <v>16770</v>
      </c>
      <c r="F122" s="77">
        <f t="shared" si="16"/>
        <v>4192</v>
      </c>
      <c r="G122" s="77">
        <f t="shared" si="16"/>
        <v>12578</v>
      </c>
      <c r="H122" s="77">
        <f t="shared" si="16"/>
        <v>16770</v>
      </c>
      <c r="I122" s="77">
        <f t="shared" si="16"/>
        <v>4192</v>
      </c>
      <c r="J122" s="77">
        <f t="shared" si="16"/>
        <v>0</v>
      </c>
      <c r="K122" s="77">
        <f t="shared" si="16"/>
        <v>0</v>
      </c>
      <c r="L122" s="77">
        <f t="shared" si="16"/>
        <v>4192</v>
      </c>
      <c r="M122" s="77">
        <f t="shared" si="16"/>
        <v>12578</v>
      </c>
      <c r="N122" s="77">
        <f t="shared" si="16"/>
        <v>0</v>
      </c>
      <c r="O122" s="77">
        <f t="shared" si="16"/>
        <v>0</v>
      </c>
      <c r="P122" s="77">
        <f t="shared" si="16"/>
        <v>0</v>
      </c>
      <c r="Q122" s="77">
        <f t="shared" si="16"/>
        <v>12578</v>
      </c>
    </row>
    <row r="123" spans="1:17" ht="11.25">
      <c r="A123" s="134"/>
      <c r="B123" s="76" t="s">
        <v>99</v>
      </c>
      <c r="C123" s="73"/>
      <c r="D123" s="73"/>
      <c r="E123" s="77">
        <f>F123+G123</f>
        <v>16770</v>
      </c>
      <c r="F123" s="77">
        <f>I123</f>
        <v>4192</v>
      </c>
      <c r="G123" s="77">
        <f>M123</f>
        <v>12578</v>
      </c>
      <c r="H123" s="74">
        <f>I123+M123</f>
        <v>16770</v>
      </c>
      <c r="I123" s="74">
        <f>SUM(J123:L123)</f>
        <v>4192</v>
      </c>
      <c r="J123" s="74">
        <v>0</v>
      </c>
      <c r="K123" s="74">
        <v>0</v>
      </c>
      <c r="L123" s="74">
        <v>4192</v>
      </c>
      <c r="M123" s="74">
        <f>SUM(N123:Q123)</f>
        <v>12578</v>
      </c>
      <c r="N123" s="74">
        <v>0</v>
      </c>
      <c r="O123" s="74">
        <v>0</v>
      </c>
      <c r="P123" s="74">
        <v>0</v>
      </c>
      <c r="Q123" s="74">
        <v>12578</v>
      </c>
    </row>
    <row r="124" spans="1:17" ht="11.25">
      <c r="A124" s="134"/>
      <c r="B124" s="76" t="s">
        <v>100</v>
      </c>
      <c r="C124" s="73"/>
      <c r="D124" s="73"/>
      <c r="E124" s="77">
        <f>F124+G124</f>
        <v>0</v>
      </c>
      <c r="F124" s="77">
        <f>I124</f>
        <v>0</v>
      </c>
      <c r="G124" s="77">
        <f>M124</f>
        <v>0</v>
      </c>
      <c r="H124" s="74">
        <f>I124+M124</f>
        <v>0</v>
      </c>
      <c r="I124" s="74">
        <f>SUM(J124:L124)</f>
        <v>0</v>
      </c>
      <c r="J124" s="74">
        <v>0</v>
      </c>
      <c r="K124" s="74">
        <v>0</v>
      </c>
      <c r="L124" s="74">
        <v>0</v>
      </c>
      <c r="M124" s="74">
        <f>SUM(N124:Q124)</f>
        <v>0</v>
      </c>
      <c r="N124" s="74">
        <v>0</v>
      </c>
      <c r="O124" s="74">
        <v>0</v>
      </c>
      <c r="P124" s="74">
        <v>0</v>
      </c>
      <c r="Q124" s="74">
        <v>0</v>
      </c>
    </row>
    <row r="125" spans="1:17" ht="11.25">
      <c r="A125" s="134"/>
      <c r="B125" s="76" t="s">
        <v>101</v>
      </c>
      <c r="C125" s="73"/>
      <c r="D125" s="73"/>
      <c r="E125" s="77">
        <f>F125+G125</f>
        <v>0</v>
      </c>
      <c r="F125" s="77">
        <f>I125</f>
        <v>0</v>
      </c>
      <c r="G125" s="77">
        <f>M125</f>
        <v>0</v>
      </c>
      <c r="H125" s="74">
        <f>I125+M125</f>
        <v>0</v>
      </c>
      <c r="I125" s="74">
        <f>SUM(J125:L125)</f>
        <v>0</v>
      </c>
      <c r="J125" s="74">
        <v>0</v>
      </c>
      <c r="K125" s="74">
        <v>0</v>
      </c>
      <c r="L125" s="74">
        <v>0</v>
      </c>
      <c r="M125" s="74">
        <f>SUM(N125:Q125)</f>
        <v>0</v>
      </c>
      <c r="N125" s="74">
        <v>0</v>
      </c>
      <c r="O125" s="74">
        <v>0</v>
      </c>
      <c r="P125" s="74">
        <v>0</v>
      </c>
      <c r="Q125" s="74">
        <v>0</v>
      </c>
    </row>
    <row r="126" spans="1:17" ht="11.25">
      <c r="A126" s="83"/>
      <c r="B126" s="84"/>
      <c r="C126" s="85"/>
      <c r="D126" s="86"/>
      <c r="E126" s="87"/>
      <c r="F126" s="87"/>
      <c r="G126" s="87"/>
      <c r="H126" s="88"/>
      <c r="I126" s="88"/>
      <c r="J126" s="88"/>
      <c r="K126" s="88"/>
      <c r="L126" s="88"/>
      <c r="M126" s="88"/>
      <c r="N126" s="88"/>
      <c r="O126" s="88"/>
      <c r="P126" s="88"/>
      <c r="Q126" s="88"/>
    </row>
    <row r="127" spans="1:17" s="71" customFormat="1" ht="18.75" customHeight="1">
      <c r="A127" s="146" t="s">
        <v>139</v>
      </c>
      <c r="B127" s="146"/>
      <c r="C127" s="136" t="s">
        <v>91</v>
      </c>
      <c r="D127" s="137"/>
      <c r="E127" s="89">
        <f aca="true" t="shared" si="17" ref="E127:Q127">E10+E74</f>
        <v>22173674</v>
      </c>
      <c r="F127" s="89">
        <f t="shared" si="17"/>
        <v>3371913</v>
      </c>
      <c r="G127" s="89">
        <f t="shared" si="17"/>
        <v>18801761</v>
      </c>
      <c r="H127" s="89">
        <f t="shared" si="17"/>
        <v>22173674</v>
      </c>
      <c r="I127" s="89">
        <f t="shared" si="17"/>
        <v>3371913</v>
      </c>
      <c r="J127" s="89">
        <f t="shared" si="17"/>
        <v>0</v>
      </c>
      <c r="K127" s="89">
        <f t="shared" si="17"/>
        <v>0</v>
      </c>
      <c r="L127" s="89">
        <f t="shared" si="17"/>
        <v>3371913</v>
      </c>
      <c r="M127" s="89">
        <f t="shared" si="17"/>
        <v>18801761</v>
      </c>
      <c r="N127" s="89">
        <f t="shared" si="17"/>
        <v>0</v>
      </c>
      <c r="O127" s="89">
        <f t="shared" si="17"/>
        <v>0</v>
      </c>
      <c r="P127" s="89">
        <f t="shared" si="17"/>
        <v>0</v>
      </c>
      <c r="Q127" s="89">
        <f t="shared" si="17"/>
        <v>18801761</v>
      </c>
    </row>
    <row r="129" spans="1:10" ht="11.25">
      <c r="A129" s="90"/>
      <c r="B129" s="90"/>
      <c r="C129" s="90"/>
      <c r="D129" s="90"/>
      <c r="E129" s="90"/>
      <c r="F129" s="90"/>
      <c r="G129" s="90"/>
      <c r="H129" s="90"/>
      <c r="I129" s="90"/>
      <c r="J129" s="90"/>
    </row>
    <row r="130" spans="1:10" ht="11.25">
      <c r="A130" s="91"/>
      <c r="B130" s="91"/>
      <c r="C130" s="91"/>
      <c r="D130" s="91"/>
      <c r="E130" s="91"/>
      <c r="F130" s="91"/>
      <c r="G130" s="91"/>
      <c r="H130" s="91"/>
      <c r="I130" s="91"/>
      <c r="J130" s="91"/>
    </row>
    <row r="131" spans="1:10" ht="11.25">
      <c r="A131" s="91"/>
      <c r="B131" s="91"/>
      <c r="C131" s="91"/>
      <c r="D131" s="91"/>
      <c r="E131" s="91"/>
      <c r="F131" s="91"/>
      <c r="G131" s="91"/>
      <c r="H131" s="91"/>
      <c r="I131" s="91"/>
      <c r="J131" s="91"/>
    </row>
  </sheetData>
  <mergeCells count="38">
    <mergeCell ref="A97:A101"/>
    <mergeCell ref="A90:A96"/>
    <mergeCell ref="A66:A73"/>
    <mergeCell ref="A127:B127"/>
    <mergeCell ref="A102:A109"/>
    <mergeCell ref="A118:A125"/>
    <mergeCell ref="A11:A18"/>
    <mergeCell ref="A34:A41"/>
    <mergeCell ref="A75:A82"/>
    <mergeCell ref="A42:A49"/>
    <mergeCell ref="A50:A57"/>
    <mergeCell ref="A58:A65"/>
    <mergeCell ref="A19:A26"/>
    <mergeCell ref="A27:A33"/>
    <mergeCell ref="C3:C8"/>
    <mergeCell ref="D3:D8"/>
    <mergeCell ref="E3:E8"/>
    <mergeCell ref="F4:F8"/>
    <mergeCell ref="C127:D127"/>
    <mergeCell ref="C74:D74"/>
    <mergeCell ref="N7:Q7"/>
    <mergeCell ref="C10:D10"/>
    <mergeCell ref="M7:M8"/>
    <mergeCell ref="H5:H8"/>
    <mergeCell ref="I6:L6"/>
    <mergeCell ref="I7:I8"/>
    <mergeCell ref="J7:L7"/>
    <mergeCell ref="G4:G8"/>
    <mergeCell ref="M6:Q6"/>
    <mergeCell ref="A110:A117"/>
    <mergeCell ref="A83:A89"/>
    <mergeCell ref="A1:Q1"/>
    <mergeCell ref="H3:Q3"/>
    <mergeCell ref="H4:Q4"/>
    <mergeCell ref="I5:Q5"/>
    <mergeCell ref="F3:G3"/>
    <mergeCell ref="A3:A8"/>
    <mergeCell ref="B3:B8"/>
  </mergeCells>
  <printOptions horizontalCentered="1"/>
  <pageMargins left="0.3937007874015748" right="0.3937007874015748" top="0" bottom="0" header="0.5118110236220472" footer="0.31496062992125984"/>
  <pageSetup firstPageNumber="1" useFirstPageNumber="1" horizontalDpi="300" verticalDpi="300" orientation="landscape" paperSize="9" scale="85" r:id="rId1"/>
  <headerFooter alignWithMargins="0">
    <oddHeader>&amp;R&amp;9Załącznik nr 1 
</oddHeader>
    <oddFooter>&amp;C&amp;P</oddFooter>
  </headerFooter>
  <rowBreaks count="4" manualBreakCount="4">
    <brk id="26" max="16" man="1"/>
    <brk id="51" max="16" man="1"/>
    <brk id="82" max="16" man="1"/>
    <brk id="109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119"/>
  <sheetViews>
    <sheetView tabSelected="1" workbookViewId="0" topLeftCell="A1">
      <selection activeCell="E111" sqref="E111"/>
    </sheetView>
  </sheetViews>
  <sheetFormatPr defaultColWidth="9.140625" defaultRowHeight="12.75"/>
  <cols>
    <col min="1" max="2" width="7.00390625" style="14" customWidth="1"/>
    <col min="3" max="3" width="50.00390625" style="14" customWidth="1"/>
    <col min="4" max="4" width="9.421875" style="14" customWidth="1"/>
    <col min="5" max="5" width="13.57421875" style="14" customWidth="1"/>
    <col min="6" max="6" width="10.00390625" style="14" bestFit="1" customWidth="1"/>
    <col min="7" max="7" width="14.421875" style="14" customWidth="1"/>
    <col min="8" max="8" width="10.57421875" style="14" bestFit="1" customWidth="1"/>
    <col min="9" max="9" width="14.28125" style="14" customWidth="1"/>
    <col min="10" max="16384" width="9.140625" style="14" customWidth="1"/>
  </cols>
  <sheetData>
    <row r="1" spans="1:256" ht="19.5" customHeight="1">
      <c r="A1" s="46"/>
      <c r="B1" s="46"/>
      <c r="C1" s="58" t="s">
        <v>208</v>
      </c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1.75" customHeight="1">
      <c r="A2" s="46"/>
      <c r="B2" s="46"/>
      <c r="C2" s="59" t="s">
        <v>40</v>
      </c>
      <c r="D2" s="12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ht="19.5" customHeight="1">
      <c r="A3" s="46"/>
      <c r="B3" s="46"/>
      <c r="C3" s="57" t="s">
        <v>201</v>
      </c>
      <c r="D3" s="12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ht="12.75" customHeight="1">
      <c r="A4" s="46"/>
      <c r="B4" s="46"/>
      <c r="C4" s="42"/>
      <c r="D4" s="12"/>
      <c r="E4" s="13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ht="19.5">
      <c r="A5" s="48" t="s">
        <v>45</v>
      </c>
      <c r="B5" s="48"/>
      <c r="C5" s="48"/>
      <c r="D5" s="15"/>
      <c r="E5" s="1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ht="12.75" customHeight="1">
      <c r="A6" s="3"/>
      <c r="B6" s="3"/>
      <c r="C6" s="3"/>
      <c r="D6" s="3"/>
      <c r="E6" s="17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2.75" customHeight="1">
      <c r="A7" s="11" t="s">
        <v>21</v>
      </c>
      <c r="B7" s="3"/>
      <c r="C7" s="3"/>
      <c r="D7" s="3"/>
      <c r="E7" s="17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2.75" customHeight="1">
      <c r="A8" s="60" t="s">
        <v>24</v>
      </c>
      <c r="B8" s="3"/>
      <c r="C8" s="3"/>
      <c r="D8" s="3"/>
      <c r="E8" s="17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2.75" customHeight="1">
      <c r="A9" s="11" t="s">
        <v>46</v>
      </c>
      <c r="B9" s="3"/>
      <c r="C9" s="3"/>
      <c r="D9" s="3"/>
      <c r="E9" s="17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6.5" customHeight="1">
      <c r="A10" s="57"/>
      <c r="B10" s="3"/>
      <c r="C10" s="42"/>
      <c r="D10" s="3"/>
      <c r="E10" s="1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 customHeight="1">
      <c r="A11" s="62" t="s">
        <v>42</v>
      </c>
      <c r="B11" s="61" t="s">
        <v>41</v>
      </c>
      <c r="C11" s="42"/>
      <c r="D11" s="46"/>
      <c r="E11" s="47">
        <f>E13+E17+E24+E35+E44</f>
        <v>140750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 customHeight="1">
      <c r="A12" s="1"/>
      <c r="B12" s="19"/>
      <c r="C12" s="20"/>
      <c r="D12" s="19"/>
      <c r="E12" s="21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 customHeight="1">
      <c r="A13" s="22" t="s">
        <v>0</v>
      </c>
      <c r="B13" s="23">
        <v>600</v>
      </c>
      <c r="C13" s="24" t="s">
        <v>19</v>
      </c>
      <c r="D13" s="6" t="s">
        <v>1</v>
      </c>
      <c r="E13" s="25">
        <f>E14</f>
        <v>3647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 customHeight="1">
      <c r="A14" s="26" t="s">
        <v>2</v>
      </c>
      <c r="B14" s="27">
        <v>60014</v>
      </c>
      <c r="C14" s="28" t="s">
        <v>20</v>
      </c>
      <c r="D14" s="26" t="s">
        <v>1</v>
      </c>
      <c r="E14" s="29">
        <f>SUM(E15:E15)</f>
        <v>3647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 customHeight="1">
      <c r="A15" s="3" t="s">
        <v>3</v>
      </c>
      <c r="B15" s="30" t="s">
        <v>16</v>
      </c>
      <c r="C15" s="10" t="s">
        <v>31</v>
      </c>
      <c r="D15" s="3" t="s">
        <v>1</v>
      </c>
      <c r="E15" s="9">
        <v>3647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 customHeight="1">
      <c r="A16" s="3"/>
      <c r="B16" s="30"/>
      <c r="C16" s="10"/>
      <c r="D16" s="3"/>
      <c r="E16" s="9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 customHeight="1">
      <c r="A17" s="22" t="s">
        <v>0</v>
      </c>
      <c r="B17" s="23">
        <v>801</v>
      </c>
      <c r="C17" s="24" t="s">
        <v>4</v>
      </c>
      <c r="D17" s="6" t="s">
        <v>1</v>
      </c>
      <c r="E17" s="25">
        <f>E18</f>
        <v>5450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 customHeight="1">
      <c r="A18" s="26" t="s">
        <v>2</v>
      </c>
      <c r="B18" s="27">
        <v>80130</v>
      </c>
      <c r="C18" s="28" t="s">
        <v>18</v>
      </c>
      <c r="D18" s="26" t="s">
        <v>1</v>
      </c>
      <c r="E18" s="29">
        <f>SUM(E19:E19)</f>
        <v>5450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 customHeight="1">
      <c r="A19" s="3" t="s">
        <v>3</v>
      </c>
      <c r="B19" s="31" t="s">
        <v>25</v>
      </c>
      <c r="C19" s="10" t="s">
        <v>203</v>
      </c>
      <c r="D19" s="3" t="s">
        <v>1</v>
      </c>
      <c r="E19" s="32">
        <v>5450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 customHeight="1">
      <c r="A20" s="3"/>
      <c r="B20" s="31"/>
      <c r="C20" s="10" t="s">
        <v>35</v>
      </c>
      <c r="D20" s="3"/>
      <c r="E20" s="3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 customHeight="1">
      <c r="A21" s="3"/>
      <c r="B21" s="31"/>
      <c r="C21" s="10" t="s">
        <v>47</v>
      </c>
      <c r="D21" s="3"/>
      <c r="E21" s="32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 customHeight="1">
      <c r="A22" s="3"/>
      <c r="B22" s="31"/>
      <c r="C22" s="10" t="s">
        <v>36</v>
      </c>
      <c r="D22" s="3"/>
      <c r="E22" s="32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 customHeight="1">
      <c r="A23" s="3"/>
      <c r="B23" s="31"/>
      <c r="C23" s="34"/>
      <c r="D23" s="3"/>
      <c r="E23" s="3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 customHeight="1">
      <c r="A24" s="51" t="s">
        <v>0</v>
      </c>
      <c r="B24" s="51">
        <v>851</v>
      </c>
      <c r="C24" s="51" t="s">
        <v>51</v>
      </c>
      <c r="D24" s="51" t="s">
        <v>1</v>
      </c>
      <c r="E24" s="52">
        <f>E25+E30</f>
        <v>11000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 customHeight="1">
      <c r="A25" s="53" t="s">
        <v>2</v>
      </c>
      <c r="B25" s="53">
        <v>85111</v>
      </c>
      <c r="C25" s="53" t="s">
        <v>144</v>
      </c>
      <c r="D25" s="53" t="s">
        <v>1</v>
      </c>
      <c r="E25" s="54">
        <v>9000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 customHeight="1">
      <c r="A26" s="55" t="s">
        <v>3</v>
      </c>
      <c r="B26" s="55">
        <v>6300</v>
      </c>
      <c r="C26" s="10" t="s">
        <v>33</v>
      </c>
      <c r="D26" s="55" t="s">
        <v>1</v>
      </c>
      <c r="E26" s="56">
        <v>9000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 customHeight="1">
      <c r="A27" s="51"/>
      <c r="B27" s="51"/>
      <c r="C27" s="10" t="s">
        <v>39</v>
      </c>
      <c r="D27" s="51"/>
      <c r="E27" s="5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 customHeight="1">
      <c r="A28" s="51"/>
      <c r="B28" s="51"/>
      <c r="C28" s="10" t="s">
        <v>145</v>
      </c>
      <c r="D28" s="51"/>
      <c r="E28" s="52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 customHeight="1">
      <c r="A29" s="51"/>
      <c r="B29" s="51"/>
      <c r="C29" s="10"/>
      <c r="D29" s="51"/>
      <c r="E29" s="52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 customHeight="1">
      <c r="A30" s="53" t="s">
        <v>2</v>
      </c>
      <c r="B30" s="53">
        <v>85154</v>
      </c>
      <c r="C30" s="53" t="s">
        <v>202</v>
      </c>
      <c r="D30" s="53" t="s">
        <v>1</v>
      </c>
      <c r="E30" s="54">
        <v>2000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 customHeight="1">
      <c r="A31" s="55" t="s">
        <v>3</v>
      </c>
      <c r="B31" s="55">
        <v>2710</v>
      </c>
      <c r="C31" s="10" t="s">
        <v>33</v>
      </c>
      <c r="D31" s="55" t="s">
        <v>1</v>
      </c>
      <c r="E31" s="56">
        <v>2000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 customHeight="1">
      <c r="A32" s="43"/>
      <c r="B32" s="43"/>
      <c r="C32" s="10" t="s">
        <v>39</v>
      </c>
      <c r="D32" s="43"/>
      <c r="E32" s="45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 customHeight="1">
      <c r="A33" s="43"/>
      <c r="B33" s="43"/>
      <c r="C33" s="10" t="s">
        <v>34</v>
      </c>
      <c r="D33" s="43"/>
      <c r="E33" s="45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 customHeight="1">
      <c r="A34" s="1"/>
      <c r="B34" s="19"/>
      <c r="C34" s="20"/>
      <c r="D34" s="19"/>
      <c r="E34" s="2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 customHeight="1">
      <c r="A35" s="51" t="s">
        <v>0</v>
      </c>
      <c r="B35" s="51">
        <v>852</v>
      </c>
      <c r="C35" s="51" t="s">
        <v>30</v>
      </c>
      <c r="D35" s="51" t="s">
        <v>1</v>
      </c>
      <c r="E35" s="52">
        <f>E36+E40</f>
        <v>7500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 customHeight="1">
      <c r="A36" s="53" t="s">
        <v>2</v>
      </c>
      <c r="B36" s="53">
        <v>85201</v>
      </c>
      <c r="C36" s="53" t="s">
        <v>32</v>
      </c>
      <c r="D36" s="53" t="s">
        <v>1</v>
      </c>
      <c r="E36" s="54">
        <v>1500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 customHeight="1">
      <c r="A37" s="55" t="s">
        <v>3</v>
      </c>
      <c r="B37" s="55">
        <v>2130</v>
      </c>
      <c r="C37" s="55" t="s">
        <v>48</v>
      </c>
      <c r="D37" s="55" t="s">
        <v>1</v>
      </c>
      <c r="E37" s="56">
        <v>1500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 customHeight="1">
      <c r="A38" s="43"/>
      <c r="B38" s="43"/>
      <c r="C38" s="44" t="s">
        <v>49</v>
      </c>
      <c r="D38" s="43"/>
      <c r="E38" s="4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 customHeight="1">
      <c r="A39" s="43"/>
      <c r="B39" s="43"/>
      <c r="C39" s="44"/>
      <c r="D39" s="43"/>
      <c r="E39" s="45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 customHeight="1">
      <c r="A40" s="53" t="s">
        <v>2</v>
      </c>
      <c r="B40" s="53">
        <v>85218</v>
      </c>
      <c r="C40" s="53" t="s">
        <v>50</v>
      </c>
      <c r="D40" s="53" t="s">
        <v>1</v>
      </c>
      <c r="E40" s="54">
        <v>6000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 customHeight="1">
      <c r="A41" s="55" t="s">
        <v>3</v>
      </c>
      <c r="B41" s="55">
        <v>2130</v>
      </c>
      <c r="C41" s="55" t="s">
        <v>48</v>
      </c>
      <c r="D41" s="55" t="s">
        <v>1</v>
      </c>
      <c r="E41" s="56">
        <v>6000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 customHeight="1">
      <c r="A42" s="43"/>
      <c r="B42" s="43"/>
      <c r="C42" s="44" t="s">
        <v>49</v>
      </c>
      <c r="D42" s="43"/>
      <c r="E42" s="45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 customHeight="1">
      <c r="A43" s="43"/>
      <c r="B43" s="43"/>
      <c r="C43" s="44"/>
      <c r="D43" s="43"/>
      <c r="E43" s="45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 customHeight="1">
      <c r="A44" s="6" t="s">
        <v>0</v>
      </c>
      <c r="B44" s="33">
        <v>853</v>
      </c>
      <c r="C44" s="24" t="s">
        <v>26</v>
      </c>
      <c r="D44" s="6" t="s">
        <v>1</v>
      </c>
      <c r="E44" s="25">
        <f>E45+E51</f>
        <v>113153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 customHeight="1">
      <c r="A45" s="26" t="s">
        <v>2</v>
      </c>
      <c r="B45" s="27">
        <v>85333</v>
      </c>
      <c r="C45" s="28" t="s">
        <v>27</v>
      </c>
      <c r="D45" s="26" t="s">
        <v>1</v>
      </c>
      <c r="E45" s="29">
        <f>SUM(E46)</f>
        <v>113153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 customHeight="1">
      <c r="A46" s="3" t="s">
        <v>3</v>
      </c>
      <c r="B46" s="30" t="s">
        <v>52</v>
      </c>
      <c r="C46" s="10" t="s">
        <v>204</v>
      </c>
      <c r="D46" s="3" t="s">
        <v>1</v>
      </c>
      <c r="E46" s="32">
        <v>113153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 customHeight="1">
      <c r="A47" s="43"/>
      <c r="B47" s="43"/>
      <c r="C47" s="44" t="s">
        <v>53</v>
      </c>
      <c r="D47" s="43"/>
      <c r="E47" s="45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 customHeight="1">
      <c r="A48" s="43"/>
      <c r="B48" s="43"/>
      <c r="C48" s="44" t="s">
        <v>54</v>
      </c>
      <c r="D48" s="43"/>
      <c r="E48" s="45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 customHeight="1">
      <c r="A49" s="43"/>
      <c r="B49" s="43"/>
      <c r="C49" s="44"/>
      <c r="D49" s="43"/>
      <c r="E49" s="45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 customHeight="1">
      <c r="A50" s="62" t="s">
        <v>22</v>
      </c>
      <c r="B50" s="49" t="s">
        <v>43</v>
      </c>
      <c r="C50" s="44"/>
      <c r="D50" s="43"/>
      <c r="E50" s="50">
        <f>E52+E56+E61+E69+E79</f>
        <v>140750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 customHeight="1">
      <c r="A51" s="19"/>
      <c r="B51" s="19"/>
      <c r="C51" s="20"/>
      <c r="D51" s="19"/>
      <c r="E51" s="2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 customHeight="1">
      <c r="A52" s="22" t="s">
        <v>0</v>
      </c>
      <c r="B52" s="23">
        <v>600</v>
      </c>
      <c r="C52" s="24" t="s">
        <v>19</v>
      </c>
      <c r="D52" s="6" t="s">
        <v>1</v>
      </c>
      <c r="E52" s="25">
        <f>E53</f>
        <v>3647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 customHeight="1">
      <c r="A53" s="26" t="s">
        <v>2</v>
      </c>
      <c r="B53" s="27">
        <v>60014</v>
      </c>
      <c r="C53" s="28" t="s">
        <v>20</v>
      </c>
      <c r="D53" s="26" t="s">
        <v>1</v>
      </c>
      <c r="E53" s="29">
        <f>SUM(E54:E54)</f>
        <v>3647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 customHeight="1">
      <c r="A54" s="3" t="s">
        <v>3</v>
      </c>
      <c r="B54" s="30" t="s">
        <v>23</v>
      </c>
      <c r="C54" s="10" t="s">
        <v>28</v>
      </c>
      <c r="D54" s="3" t="s">
        <v>1</v>
      </c>
      <c r="E54" s="9">
        <v>3647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 customHeight="1">
      <c r="A55" s="3"/>
      <c r="B55" s="30"/>
      <c r="C55" s="10"/>
      <c r="D55" s="3"/>
      <c r="E55" s="9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 customHeight="1">
      <c r="A56" s="22" t="s">
        <v>0</v>
      </c>
      <c r="B56" s="23">
        <v>801</v>
      </c>
      <c r="C56" s="24" t="s">
        <v>4</v>
      </c>
      <c r="D56" s="6" t="s">
        <v>1</v>
      </c>
      <c r="E56" s="25">
        <f>E57</f>
        <v>5450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 customHeight="1">
      <c r="A57" s="26" t="s">
        <v>2</v>
      </c>
      <c r="B57" s="27">
        <v>80130</v>
      </c>
      <c r="C57" s="28" t="s">
        <v>18</v>
      </c>
      <c r="D57" s="26" t="s">
        <v>1</v>
      </c>
      <c r="E57" s="29">
        <f>SUM(E58:E59)</f>
        <v>5450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 customHeight="1">
      <c r="A58" s="3" t="s">
        <v>3</v>
      </c>
      <c r="B58" s="31" t="s">
        <v>55</v>
      </c>
      <c r="C58" s="10" t="s">
        <v>56</v>
      </c>
      <c r="D58" s="3" t="s">
        <v>1</v>
      </c>
      <c r="E58" s="32">
        <v>4960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 customHeight="1">
      <c r="A59" s="3"/>
      <c r="B59" s="31" t="s">
        <v>57</v>
      </c>
      <c r="C59" s="10" t="s">
        <v>58</v>
      </c>
      <c r="D59" s="3" t="s">
        <v>1</v>
      </c>
      <c r="E59" s="32">
        <v>490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 customHeight="1">
      <c r="A60" s="3"/>
      <c r="B60" s="31"/>
      <c r="C60" s="34"/>
      <c r="D60" s="3"/>
      <c r="E60" s="32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 customHeight="1">
      <c r="A61" s="51" t="s">
        <v>0</v>
      </c>
      <c r="B61" s="51">
        <v>851</v>
      </c>
      <c r="C61" s="51" t="s">
        <v>51</v>
      </c>
      <c r="D61" s="51" t="s">
        <v>1</v>
      </c>
      <c r="E61" s="52">
        <f>E62+E66</f>
        <v>11000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 customHeight="1">
      <c r="A62" s="53" t="s">
        <v>2</v>
      </c>
      <c r="B62" s="53">
        <v>85111</v>
      </c>
      <c r="C62" s="53" t="s">
        <v>144</v>
      </c>
      <c r="D62" s="53" t="s">
        <v>1</v>
      </c>
      <c r="E62" s="54">
        <v>9000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 customHeight="1">
      <c r="A63" s="55" t="s">
        <v>3</v>
      </c>
      <c r="B63" s="55">
        <v>2560</v>
      </c>
      <c r="C63" s="10" t="s">
        <v>210</v>
      </c>
      <c r="D63" s="55" t="s">
        <v>1</v>
      </c>
      <c r="E63" s="56">
        <v>9000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 customHeight="1">
      <c r="A64" s="51"/>
      <c r="B64" s="51"/>
      <c r="C64" s="43" t="s">
        <v>209</v>
      </c>
      <c r="D64" s="51"/>
      <c r="E64" s="52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 customHeight="1">
      <c r="A65" s="51"/>
      <c r="B65" s="51"/>
      <c r="C65" s="43"/>
      <c r="D65" s="51"/>
      <c r="E65" s="5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 customHeight="1">
      <c r="A66" s="53" t="s">
        <v>2</v>
      </c>
      <c r="B66" s="53">
        <v>85154</v>
      </c>
      <c r="C66" s="53" t="s">
        <v>202</v>
      </c>
      <c r="D66" s="53" t="s">
        <v>1</v>
      </c>
      <c r="E66" s="54">
        <v>2000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2" customHeight="1">
      <c r="A67" s="55" t="s">
        <v>3</v>
      </c>
      <c r="B67" s="55">
        <v>4300</v>
      </c>
      <c r="C67" s="10" t="s">
        <v>29</v>
      </c>
      <c r="D67" s="55" t="s">
        <v>1</v>
      </c>
      <c r="E67" s="56">
        <v>2000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 customHeight="1">
      <c r="A68" s="1"/>
      <c r="B68" s="19"/>
      <c r="C68" s="20"/>
      <c r="D68" s="19"/>
      <c r="E68" s="21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 customHeight="1">
      <c r="A69" s="51" t="s">
        <v>0</v>
      </c>
      <c r="B69" s="51">
        <v>852</v>
      </c>
      <c r="C69" s="51" t="s">
        <v>30</v>
      </c>
      <c r="D69" s="51" t="s">
        <v>1</v>
      </c>
      <c r="E69" s="52">
        <f>E70+E75</f>
        <v>7500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 customHeight="1">
      <c r="A70" s="53" t="s">
        <v>2</v>
      </c>
      <c r="B70" s="53">
        <v>85201</v>
      </c>
      <c r="C70" s="53" t="s">
        <v>32</v>
      </c>
      <c r="D70" s="53" t="s">
        <v>1</v>
      </c>
      <c r="E70" s="54">
        <f>SUM(E71:E73)</f>
        <v>1500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 customHeight="1">
      <c r="A71" s="55" t="s">
        <v>3</v>
      </c>
      <c r="B71" s="55">
        <v>4010</v>
      </c>
      <c r="C71" s="55" t="s">
        <v>38</v>
      </c>
      <c r="D71" s="55" t="s">
        <v>1</v>
      </c>
      <c r="E71" s="56">
        <v>1197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 customHeight="1">
      <c r="A72" s="43"/>
      <c r="B72" s="43">
        <v>4110</v>
      </c>
      <c r="C72" s="44" t="s">
        <v>59</v>
      </c>
      <c r="D72" s="55" t="s">
        <v>1</v>
      </c>
      <c r="E72" s="56">
        <v>266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 customHeight="1">
      <c r="A73" s="43"/>
      <c r="B73" s="43">
        <v>4120</v>
      </c>
      <c r="C73" s="44" t="s">
        <v>60</v>
      </c>
      <c r="D73" s="55" t="s">
        <v>1</v>
      </c>
      <c r="E73" s="56">
        <v>37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 customHeight="1">
      <c r="A74" s="43"/>
      <c r="B74" s="43"/>
      <c r="C74" s="44"/>
      <c r="D74" s="43"/>
      <c r="E74" s="45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 customHeight="1">
      <c r="A75" s="53" t="s">
        <v>2</v>
      </c>
      <c r="B75" s="53">
        <v>85218</v>
      </c>
      <c r="C75" s="53" t="s">
        <v>50</v>
      </c>
      <c r="D75" s="53" t="s">
        <v>1</v>
      </c>
      <c r="E75" s="54">
        <f>SUM(E76:E77)</f>
        <v>6000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 customHeight="1">
      <c r="A76" s="55" t="s">
        <v>3</v>
      </c>
      <c r="B76" s="55">
        <v>4010</v>
      </c>
      <c r="C76" s="55" t="s">
        <v>38</v>
      </c>
      <c r="D76" s="55" t="s">
        <v>1</v>
      </c>
      <c r="E76" s="56">
        <v>4828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 customHeight="1">
      <c r="A77" s="43"/>
      <c r="B77" s="43">
        <v>4110</v>
      </c>
      <c r="C77" s="44" t="s">
        <v>59</v>
      </c>
      <c r="D77" s="55" t="s">
        <v>1</v>
      </c>
      <c r="E77" s="56">
        <v>1172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 customHeight="1">
      <c r="A78" s="43"/>
      <c r="B78" s="43"/>
      <c r="C78" s="44"/>
      <c r="D78" s="43"/>
      <c r="E78" s="45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 customHeight="1">
      <c r="A79" s="6" t="s">
        <v>0</v>
      </c>
      <c r="B79" s="33">
        <v>853</v>
      </c>
      <c r="C79" s="24" t="s">
        <v>26</v>
      </c>
      <c r="D79" s="6" t="s">
        <v>1</v>
      </c>
      <c r="E79" s="25">
        <f>E80</f>
        <v>113153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 customHeight="1">
      <c r="A80" s="26" t="s">
        <v>2</v>
      </c>
      <c r="B80" s="27">
        <v>85333</v>
      </c>
      <c r="C80" s="28" t="s">
        <v>27</v>
      </c>
      <c r="D80" s="26" t="s">
        <v>1</v>
      </c>
      <c r="E80" s="29">
        <f>SUM(E81:E87)</f>
        <v>113153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 customHeight="1">
      <c r="A81" s="3" t="s">
        <v>3</v>
      </c>
      <c r="B81" s="30" t="s">
        <v>61</v>
      </c>
      <c r="C81" s="10" t="s">
        <v>62</v>
      </c>
      <c r="D81" s="3" t="s">
        <v>1</v>
      </c>
      <c r="E81" s="32">
        <v>33886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 customHeight="1">
      <c r="A82" s="43"/>
      <c r="B82" s="43">
        <v>4118</v>
      </c>
      <c r="C82" s="44" t="s">
        <v>146</v>
      </c>
      <c r="D82" s="3" t="s">
        <v>1</v>
      </c>
      <c r="E82" s="32">
        <v>13489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 customHeight="1">
      <c r="A83" s="43"/>
      <c r="B83" s="43">
        <v>4178</v>
      </c>
      <c r="C83" s="44" t="s">
        <v>17</v>
      </c>
      <c r="D83" s="3" t="s">
        <v>1</v>
      </c>
      <c r="E83" s="32">
        <v>3800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 customHeight="1">
      <c r="A84" s="43"/>
      <c r="B84" s="43">
        <v>4218</v>
      </c>
      <c r="C84" s="44" t="s">
        <v>28</v>
      </c>
      <c r="D84" s="3" t="s">
        <v>1</v>
      </c>
      <c r="E84" s="32">
        <v>9129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 customHeight="1">
      <c r="A85" s="43"/>
      <c r="B85" s="43">
        <v>4288</v>
      </c>
      <c r="C85" s="44" t="s">
        <v>63</v>
      </c>
      <c r="D85" s="3" t="s">
        <v>1</v>
      </c>
      <c r="E85" s="32">
        <v>100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 customHeight="1">
      <c r="A86" s="43"/>
      <c r="B86" s="43">
        <v>4308</v>
      </c>
      <c r="C86" s="44" t="s">
        <v>29</v>
      </c>
      <c r="D86" s="3" t="s">
        <v>1</v>
      </c>
      <c r="E86" s="32">
        <v>50762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 customHeight="1">
      <c r="A87" s="43"/>
      <c r="B87" s="43">
        <v>4368</v>
      </c>
      <c r="C87" s="44" t="s">
        <v>64</v>
      </c>
      <c r="D87" s="3" t="s">
        <v>1</v>
      </c>
      <c r="E87" s="32">
        <v>1987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 customHeight="1">
      <c r="A88" s="43"/>
      <c r="B88" s="43"/>
      <c r="C88" s="44" t="s">
        <v>65</v>
      </c>
      <c r="D88" s="43"/>
      <c r="E88" s="45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 customHeight="1">
      <c r="A89" s="3"/>
      <c r="B89" s="3"/>
      <c r="C89" s="10"/>
      <c r="D89" s="3"/>
      <c r="E89" s="9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 customHeight="1">
      <c r="A90" s="62" t="s">
        <v>206</v>
      </c>
      <c r="B90" s="11" t="s">
        <v>66</v>
      </c>
      <c r="C90" s="10"/>
      <c r="D90" s="3"/>
      <c r="E90" s="9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 customHeight="1">
      <c r="A91" s="11"/>
      <c r="B91" s="3" t="s">
        <v>37</v>
      </c>
      <c r="C91" s="10"/>
      <c r="D91" s="3"/>
      <c r="E91" s="9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 customHeight="1">
      <c r="A92" s="11"/>
      <c r="B92" s="3"/>
      <c r="C92" s="10"/>
      <c r="D92" s="3"/>
      <c r="E92" s="9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 customHeight="1">
      <c r="A93" s="62" t="s">
        <v>44</v>
      </c>
      <c r="B93" s="11" t="s">
        <v>197</v>
      </c>
      <c r="C93" s="10"/>
      <c r="D93" s="3"/>
      <c r="E93" s="9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 customHeight="1">
      <c r="A94" s="11"/>
      <c r="B94" s="11" t="s">
        <v>198</v>
      </c>
      <c r="C94" s="10"/>
      <c r="D94" s="3"/>
      <c r="E94" s="9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 customHeight="1">
      <c r="A95" s="11"/>
      <c r="B95" s="3"/>
      <c r="C95" s="10"/>
      <c r="D95" s="3"/>
      <c r="E95" s="9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 customHeight="1">
      <c r="A96" s="3"/>
      <c r="B96" s="3"/>
      <c r="C96" s="42"/>
      <c r="D96" s="3"/>
      <c r="E96" s="9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 customHeight="1">
      <c r="A97" s="62" t="s">
        <v>199</v>
      </c>
      <c r="B97" s="3" t="s">
        <v>5</v>
      </c>
      <c r="C97" s="10"/>
      <c r="D97" s="3"/>
      <c r="E97" s="9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 customHeight="1">
      <c r="A98" s="3"/>
      <c r="B98" s="3"/>
      <c r="C98" s="3"/>
      <c r="D98" s="3"/>
      <c r="E98" s="35"/>
      <c r="F98" s="3"/>
      <c r="G98" s="11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 customHeight="1">
      <c r="A99" s="3"/>
      <c r="B99" s="3"/>
      <c r="C99" s="3" t="s">
        <v>6</v>
      </c>
      <c r="D99" s="3"/>
      <c r="E99" s="4">
        <v>46836215</v>
      </c>
      <c r="F99" s="36"/>
      <c r="G99" s="63"/>
      <c r="H99" s="37"/>
      <c r="I99" s="37"/>
      <c r="J99" s="37"/>
      <c r="K99" s="37"/>
      <c r="L99" s="37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 customHeight="1">
      <c r="A100" s="3"/>
      <c r="B100" s="3"/>
      <c r="C100" s="3" t="s">
        <v>7</v>
      </c>
      <c r="D100" s="3"/>
      <c r="E100" s="4">
        <v>2357144</v>
      </c>
      <c r="F100" s="36"/>
      <c r="G100" s="63"/>
      <c r="H100" s="38"/>
      <c r="I100" s="37"/>
      <c r="J100" s="37"/>
      <c r="K100" s="37"/>
      <c r="L100" s="37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 customHeight="1">
      <c r="A101" s="3"/>
      <c r="B101" s="3"/>
      <c r="C101" s="5" t="s">
        <v>8</v>
      </c>
      <c r="D101" s="6"/>
      <c r="E101" s="7">
        <v>49193359</v>
      </c>
      <c r="F101" s="7"/>
      <c r="G101" s="64"/>
      <c r="H101" s="37"/>
      <c r="I101" s="37"/>
      <c r="J101" s="37"/>
      <c r="K101" s="39"/>
      <c r="L101" s="37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 customHeight="1">
      <c r="A102" s="3"/>
      <c r="B102" s="3"/>
      <c r="C102" s="3" t="s">
        <v>9</v>
      </c>
      <c r="D102" s="3"/>
      <c r="E102" s="4">
        <v>45659226</v>
      </c>
      <c r="F102" s="36"/>
      <c r="G102" s="63"/>
      <c r="H102" s="37"/>
      <c r="I102" s="37"/>
      <c r="J102" s="37"/>
      <c r="K102" s="37"/>
      <c r="L102" s="3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 customHeight="1">
      <c r="A103" s="3"/>
      <c r="B103" s="3"/>
      <c r="C103" s="3" t="s">
        <v>10</v>
      </c>
      <c r="D103" s="3"/>
      <c r="E103" s="4">
        <v>3534133</v>
      </c>
      <c r="F103" s="36"/>
      <c r="G103" s="63"/>
      <c r="H103" s="37"/>
      <c r="I103" s="37"/>
      <c r="J103" s="37"/>
      <c r="K103" s="37"/>
      <c r="L103" s="3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 customHeight="1">
      <c r="A104" s="3"/>
      <c r="B104" s="3"/>
      <c r="C104" s="5" t="s">
        <v>11</v>
      </c>
      <c r="D104" s="6"/>
      <c r="E104" s="7">
        <v>49193359</v>
      </c>
      <c r="F104" s="7"/>
      <c r="G104" s="64"/>
      <c r="H104" s="37"/>
      <c r="I104" s="37"/>
      <c r="J104" s="37"/>
      <c r="K104" s="39"/>
      <c r="L104" s="37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 customHeight="1">
      <c r="A105" s="3"/>
      <c r="B105" s="3"/>
      <c r="C105" s="5"/>
      <c r="D105" s="6"/>
      <c r="E105" s="7"/>
      <c r="F105" s="40"/>
      <c r="G105" s="40"/>
      <c r="H105" s="2"/>
      <c r="I105" s="41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 customHeight="1">
      <c r="A106" s="62" t="s">
        <v>200</v>
      </c>
      <c r="B106" s="3" t="s">
        <v>12</v>
      </c>
      <c r="C106" s="8"/>
      <c r="D106" s="3"/>
      <c r="E106" s="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 customHeight="1">
      <c r="A107" s="3"/>
      <c r="B107" s="3"/>
      <c r="C107" s="18"/>
      <c r="D107" s="3"/>
      <c r="E107" s="17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 customHeight="1">
      <c r="A108" s="62" t="s">
        <v>205</v>
      </c>
      <c r="B108" s="3" t="s">
        <v>13</v>
      </c>
      <c r="C108" s="3"/>
      <c r="D108" s="3"/>
      <c r="E108" s="17"/>
      <c r="F108" s="3"/>
      <c r="G108" s="3"/>
      <c r="H108" s="3"/>
      <c r="I108" s="6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 customHeight="1">
      <c r="A109" s="3"/>
      <c r="B109" s="3"/>
      <c r="C109" s="3"/>
      <c r="D109" s="3"/>
      <c r="E109" s="17"/>
      <c r="F109" s="3"/>
      <c r="G109" s="3"/>
      <c r="H109" s="3"/>
      <c r="I109" s="6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 customHeight="1">
      <c r="A110" s="26" t="s">
        <v>14</v>
      </c>
      <c r="B110" s="3"/>
      <c r="C110" s="3"/>
      <c r="D110" s="3"/>
      <c r="E110" s="17"/>
      <c r="F110" s="3"/>
      <c r="G110" s="3"/>
      <c r="H110" s="3"/>
      <c r="I110" s="64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 customHeight="1">
      <c r="A111" s="26" t="s">
        <v>15</v>
      </c>
      <c r="B111" s="3"/>
      <c r="C111" s="3"/>
      <c r="D111" s="3"/>
      <c r="E111" s="17"/>
      <c r="F111" s="3"/>
      <c r="G111" s="3"/>
      <c r="H111" s="3"/>
      <c r="I111" s="6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6:256" ht="13.5" customHeight="1">
      <c r="F112" s="3"/>
      <c r="G112" s="3"/>
      <c r="H112" s="3"/>
      <c r="I112" s="6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6:256" ht="13.5" customHeight="1">
      <c r="F113" s="3"/>
      <c r="G113" s="3"/>
      <c r="H113" s="3"/>
      <c r="I113" s="64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ht="12.75" customHeight="1">
      <c r="G114" s="63"/>
    </row>
    <row r="115" ht="12.75" customHeight="1">
      <c r="G115" s="63"/>
    </row>
    <row r="116" ht="12.75" customHeight="1">
      <c r="G116" s="64"/>
    </row>
    <row r="117" ht="12.75" customHeight="1">
      <c r="G117" s="63"/>
    </row>
    <row r="118" ht="12.75" customHeight="1">
      <c r="G118" s="63"/>
    </row>
    <row r="119" ht="12.75" customHeight="1">
      <c r="G119" s="64"/>
    </row>
    <row r="120" ht="12.75" customHeight="1"/>
    <row r="121" ht="12.75" customHeight="1"/>
    <row r="122" ht="12.75" customHeight="1"/>
    <row r="123" ht="12.75" customHeight="1"/>
  </sheetData>
  <printOptions/>
  <pageMargins left="0.7874015748031497" right="0.7874015748031497" top="0.984251968503937" bottom="0.984251968503937" header="0.5118110236220472" footer="0.5118110236220472"/>
  <pageSetup cellComments="asDisplayed" horizontalDpi="300" verticalDpi="300" orientation="portrait" paperSize="9" scale="86" r:id="rId1"/>
  <headerFooter alignWithMargins="0">
    <oddFooter>&amp;CStrona &amp;P</oddFoot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Kozłowska</dc:creator>
  <cp:keywords/>
  <dc:description/>
  <cp:lastModifiedBy>x</cp:lastModifiedBy>
  <cp:lastPrinted>2007-05-02T08:11:36Z</cp:lastPrinted>
  <dcterms:created xsi:type="dcterms:W3CDTF">2001-10-08T06:34:13Z</dcterms:created>
  <dcterms:modified xsi:type="dcterms:W3CDTF">2007-05-04T12:05:28Z</dcterms:modified>
  <cp:category/>
  <cp:version/>
  <cp:contentType/>
  <cp:contentStatus/>
  <cp:revision>1</cp:revision>
</cp:coreProperties>
</file>